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45" windowHeight="7125" tabRatio="892" activeTab="0"/>
  </bookViews>
  <sheets>
    <sheet name="105.5.1" sheetId="1" r:id="rId1"/>
    <sheet name="1500每日" sheetId="2" r:id="rId2"/>
    <sheet name="3000每日" sheetId="3" r:id="rId3"/>
    <sheet name="4500每日" sheetId="4" r:id="rId4"/>
    <sheet name="6000每日" sheetId="5" r:id="rId5"/>
    <sheet name="7500每日" sheetId="6" r:id="rId6"/>
    <sheet name="8700每日" sheetId="7" r:id="rId7"/>
    <sheet name="9900每日" sheetId="8" r:id="rId8"/>
    <sheet name="11100每日" sheetId="9" r:id="rId9"/>
    <sheet name="12540每日" sheetId="10" r:id="rId10"/>
    <sheet name="13500每日" sheetId="11" r:id="rId11"/>
    <sheet name="15800每日" sheetId="12" r:id="rId12"/>
    <sheet name="16500每日" sheetId="13" r:id="rId13"/>
    <sheet name="17280每日" sheetId="14" r:id="rId14"/>
    <sheet name="17880每日" sheetId="15" r:id="rId15"/>
    <sheet name="19047每日" sheetId="16" r:id="rId16"/>
    <sheet name="20008每日" sheetId="17" r:id="rId17"/>
    <sheet name="20100每日" sheetId="18" r:id="rId18"/>
    <sheet name="21000每日" sheetId="19" r:id="rId19"/>
    <sheet name="21900每日" sheetId="20" r:id="rId20"/>
    <sheet name="22800每日" sheetId="21" r:id="rId21"/>
    <sheet name="24000每日" sheetId="22" r:id="rId22"/>
    <sheet name="25200每日" sheetId="23" r:id="rId23"/>
    <sheet name="26400每日" sheetId="24" r:id="rId24"/>
    <sheet name="27600每日" sheetId="25" r:id="rId25"/>
    <sheet name="28800每日" sheetId="26" r:id="rId26"/>
    <sheet name="30300每日" sheetId="27" r:id="rId27"/>
    <sheet name="31800每日" sheetId="28" r:id="rId28"/>
    <sheet name="33300每日" sheetId="29" r:id="rId29"/>
    <sheet name="34800每日" sheetId="30" r:id="rId30"/>
    <sheet name="36300每日" sheetId="31" r:id="rId31"/>
    <sheet name="38200每日" sheetId="32" r:id="rId32"/>
    <sheet name="40100每日" sheetId="33" r:id="rId33"/>
    <sheet name="42000每日" sheetId="34" r:id="rId34"/>
    <sheet name="43900每日" sheetId="35" r:id="rId35"/>
    <sheet name="45800每日" sheetId="36" r:id="rId36"/>
    <sheet name="48200每日" sheetId="37" r:id="rId37"/>
    <sheet name="50600每日" sheetId="38" r:id="rId38"/>
    <sheet name="53000每日" sheetId="39" r:id="rId39"/>
    <sheet name="55400每日" sheetId="40" r:id="rId40"/>
    <sheet name="57800每日" sheetId="41" r:id="rId41"/>
    <sheet name="60800每日" sheetId="42" r:id="rId42"/>
    <sheet name="63800每日" sheetId="43" r:id="rId43"/>
    <sheet name="66800每日" sheetId="44" r:id="rId44"/>
    <sheet name="69800每日" sheetId="45" r:id="rId45"/>
    <sheet name="72800每日" sheetId="46" r:id="rId46"/>
    <sheet name="76500每日" sheetId="47" r:id="rId47"/>
    <sheet name="80200每日" sheetId="48" r:id="rId48"/>
    <sheet name="83900每日" sheetId="49" r:id="rId49"/>
    <sheet name="87600每日" sheetId="50" r:id="rId50"/>
    <sheet name="92100每日" sheetId="51" r:id="rId51"/>
    <sheet name="96600每日" sheetId="52" r:id="rId52"/>
    <sheet name="105健保" sheetId="53" r:id="rId53"/>
  </sheets>
  <definedNames>
    <definedName name="_xlnm.Print_Area" localSheetId="0">'105.5.1'!$A$1:$T$90</definedName>
    <definedName name="_xlnm.Print_Area" localSheetId="8">'11100每日'!$A$1:$L$34</definedName>
    <definedName name="_xlnm.Print_Area" localSheetId="9">'12540每日'!$A$1:$L$34</definedName>
    <definedName name="_xlnm.Print_Area" localSheetId="10">'13500每日'!$A$1:$L$34</definedName>
    <definedName name="_xlnm.Print_Area" localSheetId="1">'1500每日'!$A$1:$L$34</definedName>
    <definedName name="_xlnm.Print_Area" localSheetId="11">'15800每日'!$A$1:$L$34</definedName>
    <definedName name="_xlnm.Print_Area" localSheetId="12">'16500每日'!$A$1:$L$34</definedName>
    <definedName name="_xlnm.Print_Area" localSheetId="13">'17280每日'!$A$1:$L$34</definedName>
    <definedName name="_xlnm.Print_Area" localSheetId="14">'17880每日'!$A$1:$L$34</definedName>
    <definedName name="_xlnm.Print_Area" localSheetId="15">'19047每日'!$A$1:$L$34</definedName>
    <definedName name="_xlnm.Print_Area" localSheetId="16">'20008每日'!$A$1:$L$34</definedName>
    <definedName name="_xlnm.Print_Area" localSheetId="17">'20100每日'!$A$1:$L$34</definedName>
    <definedName name="_xlnm.Print_Area" localSheetId="18">'21000每日'!$A$1:$L$34</definedName>
    <definedName name="_xlnm.Print_Area" localSheetId="19">'21900每日'!$A$1:$L$34</definedName>
    <definedName name="_xlnm.Print_Area" localSheetId="20">'22800每日'!$A$1:$L$34</definedName>
    <definedName name="_xlnm.Print_Area" localSheetId="21">'24000每日'!$A$1:$L$34</definedName>
    <definedName name="_xlnm.Print_Area" localSheetId="22">'25200每日'!$A$1:$L$34</definedName>
    <definedName name="_xlnm.Print_Area" localSheetId="23">'26400每日'!$A$1:$L$34</definedName>
    <definedName name="_xlnm.Print_Area" localSheetId="24">'27600每日'!$A$1:$L$34</definedName>
    <definedName name="_xlnm.Print_Area" localSheetId="25">'28800每日'!$A$1:$L$34</definedName>
    <definedName name="_xlnm.Print_Area" localSheetId="2">'3000每日'!$A$1:$L$34</definedName>
    <definedName name="_xlnm.Print_Area" localSheetId="26">'30300每日'!$A$1:$L$34</definedName>
    <definedName name="_xlnm.Print_Area" localSheetId="27">'31800每日'!$A$1:$L$34</definedName>
    <definedName name="_xlnm.Print_Area" localSheetId="28">'33300每日'!$A$1:$L$34</definedName>
    <definedName name="_xlnm.Print_Area" localSheetId="29">'34800每日'!$A$1:$L$34</definedName>
    <definedName name="_xlnm.Print_Area" localSheetId="30">'36300每日'!$A$1:$L$34</definedName>
    <definedName name="_xlnm.Print_Area" localSheetId="31">'38200每日'!$A$1:$L$34</definedName>
    <definedName name="_xlnm.Print_Area" localSheetId="32">'40100每日'!$A$1:$L$34</definedName>
    <definedName name="_xlnm.Print_Area" localSheetId="33">'42000每日'!$A$1:$L$34</definedName>
    <definedName name="_xlnm.Print_Area" localSheetId="34">'43900每日'!$A$1:$L$34</definedName>
    <definedName name="_xlnm.Print_Area" localSheetId="3">'4500每日'!$A$1:$L$34</definedName>
    <definedName name="_xlnm.Print_Area" localSheetId="35">'45800每日'!$A$1:$L$34</definedName>
    <definedName name="_xlnm.Print_Area" localSheetId="36">'48200每日'!$A$1:$L$34</definedName>
    <definedName name="_xlnm.Print_Area" localSheetId="37">'50600每日'!$A$1:$L$34</definedName>
    <definedName name="_xlnm.Print_Area" localSheetId="38">'53000每日'!$A$1:$L$34</definedName>
    <definedName name="_xlnm.Print_Area" localSheetId="39">'55400每日'!$A$1:$L$34</definedName>
    <definedName name="_xlnm.Print_Area" localSheetId="40">'57800每日'!$A$1:$L$34</definedName>
    <definedName name="_xlnm.Print_Area" localSheetId="4">'6000每日'!$A$1:$L$34</definedName>
    <definedName name="_xlnm.Print_Area" localSheetId="41">'60800每日'!$A$1:$L$34</definedName>
    <definedName name="_xlnm.Print_Area" localSheetId="42">'63800每日'!$A$1:$L$34</definedName>
    <definedName name="_xlnm.Print_Area" localSheetId="43">'66800每日'!$A$1:$L$34</definedName>
    <definedName name="_xlnm.Print_Area" localSheetId="44">'69800每日'!$A$1:$L$34</definedName>
    <definedName name="_xlnm.Print_Area" localSheetId="45">'72800每日'!$A$1:$L$34</definedName>
    <definedName name="_xlnm.Print_Area" localSheetId="5">'7500每日'!$A$1:$L$34</definedName>
    <definedName name="_xlnm.Print_Area" localSheetId="46">'76500每日'!$A$1:$L$34</definedName>
    <definedName name="_xlnm.Print_Area" localSheetId="47">'80200每日'!$A$1:$L$34</definedName>
    <definedName name="_xlnm.Print_Area" localSheetId="48">'83900每日'!$A$1:$L$34</definedName>
    <definedName name="_xlnm.Print_Area" localSheetId="6">'8700每日'!$A$1:$L$34</definedName>
    <definedName name="_xlnm.Print_Area" localSheetId="49">'87600每日'!$A$1:$L$34</definedName>
    <definedName name="_xlnm.Print_Area" localSheetId="50">'92100每日'!$A$1:$L$34</definedName>
    <definedName name="_xlnm.Print_Area" localSheetId="51">'96600每日'!$A$1:$L$34</definedName>
    <definedName name="_xlnm.Print_Area" localSheetId="7">'9900每日'!$A$1:$L$34</definedName>
    <definedName name="_xlnm.Print_Titles" localSheetId="0">'105.5.1'!$2:$4</definedName>
  </definedNames>
  <calcPr fullCalcOnLoad="1"/>
</workbook>
</file>

<file path=xl/sharedStrings.xml><?xml version="1.0" encoding="utf-8"?>
<sst xmlns="http://schemas.openxmlformats.org/spreadsheetml/2006/main" count="1529" uniqueCount="400">
  <si>
    <t>普通事故費率</t>
  </si>
  <si>
    <t>墊償金雇主</t>
  </si>
  <si>
    <t>就業保險費率</t>
  </si>
  <si>
    <t>金額</t>
  </si>
  <si>
    <t>職業災害費率</t>
  </si>
  <si>
    <t>墊償金費率</t>
  </si>
  <si>
    <t>雇主勞退金費率</t>
  </si>
  <si>
    <r>
      <t>金額</t>
    </r>
    <r>
      <rPr>
        <sz val="12"/>
        <color indexed="14"/>
        <rFont val="新細明體"/>
        <family val="1"/>
      </rPr>
      <t>C</t>
    </r>
  </si>
  <si>
    <r>
      <t>金額</t>
    </r>
    <r>
      <rPr>
        <sz val="12"/>
        <color indexed="14"/>
        <rFont val="新細明體"/>
        <family val="1"/>
      </rPr>
      <t>D</t>
    </r>
  </si>
  <si>
    <t>B+C+D</t>
  </si>
  <si>
    <t>A+B+C+D</t>
  </si>
  <si>
    <t>合計</t>
  </si>
  <si>
    <t>勞保</t>
  </si>
  <si>
    <t>小計</t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</si>
  <si>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</si>
  <si>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雇主勞工退休金  （6%）</t>
  </si>
  <si>
    <t>普通事故費率每年調高0.5%</t>
  </si>
  <si>
    <r>
      <t>雇主負擔(70%)</t>
    </r>
    <r>
      <rPr>
        <sz val="12"/>
        <color indexed="14"/>
        <rFont val="新細明體"/>
        <family val="1"/>
      </rPr>
      <t>B</t>
    </r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</si>
  <si>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</si>
  <si>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勞保雇主</t>
  </si>
  <si>
    <t>職業災害雇主</t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</si>
  <si>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</si>
  <si>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t>普通事故費率每年調高0.5%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</si>
  <si>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</si>
  <si>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</si>
  <si>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勞工負擔(20%)</t>
    </r>
    <r>
      <rPr>
        <b/>
        <sz val="12"/>
        <color indexed="14"/>
        <rFont val="新細明體"/>
        <family val="1"/>
      </rPr>
      <t>A</t>
    </r>
  </si>
  <si>
    <t>投保金額</t>
  </si>
  <si>
    <t>勞保合計K=C+J</t>
  </si>
  <si>
    <t>合計N=L+M</t>
  </si>
  <si>
    <t>合計Q=O+P</t>
  </si>
  <si>
    <r>
      <t xml:space="preserve">L </t>
    </r>
    <r>
      <rPr>
        <sz val="14"/>
        <color indexed="20"/>
        <rFont val="細明體"/>
        <family val="3"/>
      </rPr>
      <t>負擔比例</t>
    </r>
    <r>
      <rPr>
        <sz val="14"/>
        <color indexed="20"/>
        <rFont val="Times New Roman"/>
        <family val="1"/>
      </rPr>
      <t>30%</t>
    </r>
  </si>
  <si>
    <r>
      <t xml:space="preserve">M </t>
    </r>
    <r>
      <rPr>
        <sz val="14"/>
        <color indexed="12"/>
        <rFont val="細明體"/>
        <family val="3"/>
      </rPr>
      <t>學校計畫負擔比率</t>
    </r>
    <r>
      <rPr>
        <sz val="14"/>
        <color indexed="12"/>
        <rFont val="Times New Roman"/>
        <family val="1"/>
      </rPr>
      <t>60%</t>
    </r>
  </si>
  <si>
    <r>
      <t>註九：</t>
    </r>
    <r>
      <rPr>
        <sz val="12"/>
        <color indexed="16"/>
        <rFont val="Times New Roman"/>
        <family val="1"/>
      </rPr>
      <t>98.1.1</t>
    </r>
    <r>
      <rPr>
        <sz val="12"/>
        <color indexed="16"/>
        <rFont val="細明體"/>
        <family val="3"/>
      </rPr>
      <t>起勞保雇主</t>
    </r>
    <r>
      <rPr>
        <sz val="12"/>
        <color indexed="16"/>
        <rFont val="Times New Roman"/>
        <family val="1"/>
      </rPr>
      <t xml:space="preserve"> </t>
    </r>
    <r>
      <rPr>
        <sz val="12"/>
        <color indexed="16"/>
        <rFont val="細明體"/>
        <family val="3"/>
      </rPr>
      <t>職災部份由原投保級數</t>
    </r>
    <r>
      <rPr>
        <sz val="12"/>
        <color indexed="16"/>
        <rFont val="Times New Roman"/>
        <family val="1"/>
      </rPr>
      <t>*0.07%  ,</t>
    </r>
    <r>
      <rPr>
        <sz val="12"/>
        <color indexed="16"/>
        <rFont val="細明體"/>
        <family val="3"/>
      </rPr>
      <t>改成投保級數</t>
    </r>
    <r>
      <rPr>
        <sz val="12"/>
        <color indexed="16"/>
        <rFont val="Times New Roman"/>
        <family val="1"/>
      </rPr>
      <t>*0.08% ,</t>
    </r>
    <r>
      <rPr>
        <sz val="12"/>
        <color indexed="16"/>
        <rFont val="細明體"/>
        <family val="3"/>
      </rPr>
      <t>墊償金</t>
    </r>
    <r>
      <rPr>
        <sz val="12"/>
        <color indexed="16"/>
        <rFont val="Times New Roman"/>
        <family val="1"/>
      </rPr>
      <t>/</t>
    </r>
    <r>
      <rPr>
        <sz val="12"/>
        <color indexed="16"/>
        <rFont val="細明體"/>
        <family val="3"/>
      </rPr>
      <t>投保級數</t>
    </r>
    <r>
      <rPr>
        <sz val="12"/>
        <color indexed="16"/>
        <rFont val="Times New Roman"/>
        <family val="1"/>
      </rPr>
      <t>*0.025%</t>
    </r>
    <r>
      <rPr>
        <sz val="12"/>
        <color indexed="16"/>
        <rFont val="細明體"/>
        <family val="3"/>
      </rPr>
      <t>則不變。</t>
    </r>
  </si>
  <si>
    <r>
      <t>註十：</t>
    </r>
    <r>
      <rPr>
        <sz val="12"/>
        <color indexed="16"/>
        <rFont val="Times New Roman"/>
        <family val="1"/>
      </rPr>
      <t>98.1.1</t>
    </r>
    <r>
      <rPr>
        <sz val="12"/>
        <color indexed="16"/>
        <rFont val="細明體"/>
        <family val="3"/>
      </rPr>
      <t>起勞工保險普通事故保險費率由</t>
    </r>
    <r>
      <rPr>
        <sz val="12"/>
        <color indexed="16"/>
        <rFont val="Times New Roman"/>
        <family val="1"/>
      </rPr>
      <t>5.5%</t>
    </r>
    <r>
      <rPr>
        <sz val="12"/>
        <color indexed="16"/>
        <rFont val="細明體"/>
        <family val="3"/>
      </rPr>
      <t>調高為</t>
    </r>
    <r>
      <rPr>
        <sz val="12"/>
        <color indexed="16"/>
        <rFont val="Times New Roman"/>
        <family val="1"/>
      </rPr>
      <t>6.5%</t>
    </r>
    <r>
      <rPr>
        <sz val="12"/>
        <color indexed="16"/>
        <rFont val="細明體"/>
        <family val="3"/>
      </rPr>
      <t>。</t>
    </r>
  </si>
  <si>
    <r>
      <t>註十一：</t>
    </r>
    <r>
      <rPr>
        <sz val="12"/>
        <color indexed="37"/>
        <rFont val="Times New Roman"/>
        <family val="1"/>
      </rPr>
      <t>99.4.1</t>
    </r>
    <r>
      <rPr>
        <sz val="12"/>
        <color indexed="37"/>
        <rFont val="細明體"/>
        <family val="3"/>
      </rPr>
      <t>起健保費率調為</t>
    </r>
    <r>
      <rPr>
        <sz val="12"/>
        <color indexed="37"/>
        <rFont val="Times New Roman"/>
        <family val="1"/>
      </rPr>
      <t>5.17%(</t>
    </r>
    <r>
      <rPr>
        <sz val="12"/>
        <color indexed="37"/>
        <rFont val="細明體"/>
        <family val="3"/>
      </rPr>
      <t>原</t>
    </r>
    <r>
      <rPr>
        <sz val="12"/>
        <color indexed="37"/>
        <rFont val="Times New Roman"/>
        <family val="1"/>
      </rPr>
      <t>4.55%)</t>
    </r>
    <r>
      <rPr>
        <sz val="12"/>
        <color indexed="37"/>
        <rFont val="細明體"/>
        <family val="3"/>
      </rPr>
      <t>健保單位負擔部份＝投保金額*5.17%*60%*(1+0.7)。0.7為平均眷口數。</t>
    </r>
  </si>
  <si>
    <t>工時</t>
  </si>
  <si>
    <t>%</t>
  </si>
  <si>
    <t>普通事故費率</t>
  </si>
  <si>
    <t xml:space="preserve">月薪總額 </t>
  </si>
  <si>
    <r>
      <t xml:space="preserve">個人負擔 </t>
    </r>
    <r>
      <rPr>
        <sz val="14"/>
        <color indexed="10"/>
        <rFont val="細明體"/>
        <family val="3"/>
      </rPr>
      <t>20%</t>
    </r>
  </si>
  <si>
    <t>健保</t>
  </si>
  <si>
    <r>
      <t xml:space="preserve">O </t>
    </r>
    <r>
      <rPr>
        <sz val="14"/>
        <color indexed="20"/>
        <rFont val="細明體"/>
        <family val="3"/>
      </rPr>
      <t>個人選擇提繳</t>
    </r>
    <r>
      <rPr>
        <sz val="14"/>
        <color indexed="20"/>
        <rFont val="Times New Roman"/>
        <family val="1"/>
      </rPr>
      <t>6%</t>
    </r>
  </si>
  <si>
    <t>職災費率</t>
  </si>
  <si>
    <t xml:space="preserve"> (實際工資)</t>
  </si>
  <si>
    <r>
      <t>(</t>
    </r>
    <r>
      <rPr>
        <sz val="14"/>
        <color indexed="12"/>
        <rFont val="細明體"/>
        <family val="3"/>
      </rPr>
      <t>月提繳工資</t>
    </r>
    <r>
      <rPr>
        <sz val="14"/>
        <color indexed="12"/>
        <rFont val="Times New Roman"/>
        <family val="1"/>
      </rPr>
      <t>)</t>
    </r>
  </si>
  <si>
    <r>
      <t>A 普通事故保險費</t>
    </r>
    <r>
      <rPr>
        <sz val="14"/>
        <color indexed="10"/>
        <rFont val="細明體"/>
        <family val="3"/>
      </rPr>
      <t>9%</t>
    </r>
  </si>
  <si>
    <r>
      <t>B 就業保險費</t>
    </r>
    <r>
      <rPr>
        <sz val="14"/>
        <color indexed="10"/>
        <rFont val="細明體"/>
        <family val="3"/>
      </rPr>
      <t>1%</t>
    </r>
  </si>
  <si>
    <r>
      <t xml:space="preserve">C=A+B         </t>
    </r>
    <r>
      <rPr>
        <sz val="14"/>
        <color indexed="20"/>
        <rFont val="細明體"/>
        <family val="3"/>
      </rPr>
      <t>個人小計</t>
    </r>
  </si>
  <si>
    <t>D 普通事故保險費9%</t>
  </si>
  <si>
    <t>E 就業保險費1%</t>
  </si>
  <si>
    <t>1501-3000</t>
  </si>
  <si>
    <t>3001-4500</t>
  </si>
  <si>
    <t>4501-6000</t>
  </si>
  <si>
    <t>6001-7500</t>
  </si>
  <si>
    <t>7501-8700</t>
  </si>
  <si>
    <t>8701-9900</t>
  </si>
  <si>
    <t>19048-20008</t>
  </si>
  <si>
    <t>20101-21000</t>
  </si>
  <si>
    <t>21001-21900</t>
  </si>
  <si>
    <t>21901-22800</t>
  </si>
  <si>
    <t>22801-24000</t>
  </si>
  <si>
    <t>24001-25200</t>
  </si>
  <si>
    <t>25201-26400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</si>
  <si>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</si>
  <si>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</si>
  <si>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</si>
  <si>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</si>
  <si>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</si>
  <si>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</si>
  <si>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</si>
  <si>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</si>
  <si>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</si>
  <si>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</si>
  <si>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</si>
  <si>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</si>
  <si>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</si>
  <si>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</si>
  <si>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</si>
  <si>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</si>
  <si>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</si>
  <si>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</si>
  <si>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</si>
  <si>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</si>
  <si>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</si>
  <si>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</si>
  <si>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</si>
  <si>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</si>
  <si>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80201-83900</t>
  </si>
  <si>
    <t>83901-87600</t>
  </si>
  <si>
    <t>87601-92100</t>
  </si>
  <si>
    <t>92101-96600</t>
  </si>
  <si>
    <t>101101-105600</t>
  </si>
  <si>
    <t>105601-110100</t>
  </si>
  <si>
    <t>110101-115500</t>
  </si>
  <si>
    <t>115501-120900</t>
  </si>
  <si>
    <t>120901-126300</t>
  </si>
  <si>
    <t>126301-131700</t>
  </si>
  <si>
    <t>註一：勞保投保金額最高$43900.健保投保金額最高$131700.勞退金最高月提繳工資為$150000(此表編至131700元).</t>
  </si>
  <si>
    <t>註三：專任助理，如有兼任助理計畫薪資者，勞、健保投保金額=專任薪資+兼任薪資.</t>
  </si>
  <si>
    <r>
      <t>註四：勞保及勞退均以</t>
    </r>
    <r>
      <rPr>
        <sz val="12"/>
        <color indexed="14"/>
        <rFont val="Times New Roman"/>
        <family val="1"/>
      </rPr>
      <t>30</t>
    </r>
    <r>
      <rPr>
        <sz val="12"/>
        <color indexed="14"/>
        <rFont val="新細明體"/>
        <family val="1"/>
      </rPr>
      <t>天為計算標準</t>
    </r>
    <r>
      <rPr>
        <sz val="12"/>
        <color indexed="14"/>
        <rFont val="Times New Roman"/>
        <family val="1"/>
      </rPr>
      <t>(</t>
    </r>
    <r>
      <rPr>
        <sz val="12"/>
        <color indexed="14"/>
        <rFont val="新細明體"/>
        <family val="1"/>
      </rPr>
      <t>如</t>
    </r>
    <r>
      <rPr>
        <sz val="12"/>
        <color indexed="14"/>
        <rFont val="Times New Roman"/>
        <family val="1"/>
      </rPr>
      <t>2/28</t>
    </r>
    <r>
      <rPr>
        <sz val="12"/>
        <color indexed="14"/>
        <rFont val="新細明體"/>
        <family val="1"/>
      </rPr>
      <t>加保，則二月需繳勞保及勞退金各三天</t>
    </r>
    <r>
      <rPr>
        <sz val="12"/>
        <color indexed="14"/>
        <rFont val="Times New Roman"/>
        <family val="1"/>
      </rPr>
      <t>)</t>
    </r>
    <r>
      <rPr>
        <sz val="12"/>
        <color indexed="14"/>
        <rFont val="新細明體"/>
        <family val="1"/>
      </rPr>
      <t>。健保以月份計算。</t>
    </r>
  </si>
  <si>
    <r>
      <t>註六：</t>
    </r>
    <r>
      <rPr>
        <sz val="12"/>
        <rFont val="Times New Roman"/>
        <family val="1"/>
      </rPr>
      <t>96.1.1</t>
    </r>
    <r>
      <rPr>
        <sz val="12"/>
        <rFont val="細明體"/>
        <family val="3"/>
      </rPr>
      <t>起健保單位負擔部份＝投保金額*4.55%*60%*(1+0.7)。0.7為平均眷口數，原為0.78。</t>
    </r>
  </si>
  <si>
    <r>
      <t>註七：</t>
    </r>
    <r>
      <rPr>
        <sz val="12"/>
        <color indexed="16"/>
        <rFont val="Times New Roman"/>
        <family val="1"/>
      </rPr>
      <t>96.7.1</t>
    </r>
    <r>
      <rPr>
        <sz val="12"/>
        <color indexed="16"/>
        <rFont val="細明體"/>
        <family val="3"/>
      </rPr>
      <t>起非部份工時人員勞保基本工資調整為</t>
    </r>
    <r>
      <rPr>
        <sz val="12"/>
        <color indexed="16"/>
        <rFont val="Times New Roman"/>
        <family val="1"/>
      </rPr>
      <t>17280</t>
    </r>
    <r>
      <rPr>
        <sz val="12"/>
        <color indexed="16"/>
        <rFont val="細明體"/>
        <family val="3"/>
      </rPr>
      <t>元，</t>
    </r>
    <r>
      <rPr>
        <sz val="12"/>
        <color indexed="16"/>
        <rFont val="Times New Roman"/>
        <family val="1"/>
      </rPr>
      <t>96.8.1</t>
    </r>
    <r>
      <rPr>
        <sz val="12"/>
        <color indexed="16"/>
        <rFont val="細明體"/>
        <family val="3"/>
      </rPr>
      <t>起健保亦新增</t>
    </r>
    <r>
      <rPr>
        <sz val="12"/>
        <color indexed="16"/>
        <rFont val="Times New Roman"/>
        <family val="1"/>
      </rPr>
      <t>17280</t>
    </r>
    <r>
      <rPr>
        <sz val="12"/>
        <color indexed="16"/>
        <rFont val="細明體"/>
        <family val="3"/>
      </rPr>
      <t>及</t>
    </r>
    <r>
      <rPr>
        <sz val="12"/>
        <color indexed="16"/>
        <rFont val="Times New Roman"/>
        <family val="1"/>
      </rPr>
      <t>92100</t>
    </r>
    <r>
      <rPr>
        <sz val="12"/>
        <color indexed="16"/>
        <rFont val="細明體"/>
        <family val="3"/>
      </rPr>
      <t>至</t>
    </r>
    <r>
      <rPr>
        <sz val="12"/>
        <color indexed="16"/>
        <rFont val="Times New Roman"/>
        <family val="1"/>
      </rPr>
      <t>131700</t>
    </r>
    <r>
      <rPr>
        <sz val="12"/>
        <color indexed="16"/>
        <rFont val="細明體"/>
        <family val="3"/>
      </rPr>
      <t>元等</t>
    </r>
    <r>
      <rPr>
        <sz val="12"/>
        <color indexed="16"/>
        <rFont val="Times New Roman"/>
        <family val="1"/>
      </rPr>
      <t>10</t>
    </r>
    <r>
      <rPr>
        <sz val="12"/>
        <color indexed="16"/>
        <rFont val="細明體"/>
        <family val="3"/>
      </rPr>
      <t>個級距。</t>
    </r>
  </si>
  <si>
    <r>
      <t>註八：</t>
    </r>
    <r>
      <rPr>
        <sz val="12"/>
        <color indexed="16"/>
        <rFont val="Times New Roman"/>
        <family val="1"/>
      </rPr>
      <t>97.5.1</t>
    </r>
    <r>
      <rPr>
        <sz val="12"/>
        <color indexed="16"/>
        <rFont val="細明體"/>
        <family val="3"/>
      </rPr>
      <t>起勞保雇主部份增加</t>
    </r>
    <r>
      <rPr>
        <sz val="12"/>
        <color indexed="16"/>
        <rFont val="Times New Roman"/>
        <family val="1"/>
      </rPr>
      <t xml:space="preserve"> 1. </t>
    </r>
    <r>
      <rPr>
        <sz val="12"/>
        <color indexed="16"/>
        <rFont val="細明體"/>
        <family val="3"/>
      </rPr>
      <t>職災</t>
    </r>
    <r>
      <rPr>
        <sz val="12"/>
        <color indexed="16"/>
        <rFont val="Times New Roman"/>
        <family val="1"/>
      </rPr>
      <t>/</t>
    </r>
    <r>
      <rPr>
        <sz val="12"/>
        <color indexed="16"/>
        <rFont val="細明體"/>
        <family val="3"/>
      </rPr>
      <t>投保級數</t>
    </r>
    <r>
      <rPr>
        <sz val="12"/>
        <color indexed="16"/>
        <rFont val="Times New Roman"/>
        <family val="1"/>
      </rPr>
      <t>*0.07%  2.</t>
    </r>
    <r>
      <rPr>
        <sz val="12"/>
        <color indexed="16"/>
        <rFont val="細明體"/>
        <family val="3"/>
      </rPr>
      <t>墊償金</t>
    </r>
    <r>
      <rPr>
        <sz val="12"/>
        <color indexed="16"/>
        <rFont val="Times New Roman"/>
        <family val="1"/>
      </rPr>
      <t>/</t>
    </r>
    <r>
      <rPr>
        <sz val="12"/>
        <color indexed="16"/>
        <rFont val="細明體"/>
        <family val="3"/>
      </rPr>
      <t>投保級數</t>
    </r>
    <r>
      <rPr>
        <sz val="12"/>
        <color indexed="16"/>
        <rFont val="Times New Roman"/>
        <family val="1"/>
      </rPr>
      <t>*0.025%</t>
    </r>
  </si>
  <si>
    <r>
      <t>註十二：</t>
    </r>
    <r>
      <rPr>
        <sz val="12"/>
        <color indexed="16"/>
        <rFont val="Times New Roman"/>
        <family val="1"/>
      </rPr>
      <t>99.1</t>
    </r>
    <r>
      <rPr>
        <sz val="12"/>
        <color indexed="16"/>
        <rFont val="細明體"/>
        <family val="3"/>
      </rPr>
      <t>月起勞保雇主</t>
    </r>
    <r>
      <rPr>
        <sz val="12"/>
        <color indexed="16"/>
        <rFont val="Times New Roman"/>
        <family val="1"/>
      </rPr>
      <t xml:space="preserve"> </t>
    </r>
    <r>
      <rPr>
        <sz val="12"/>
        <color indexed="16"/>
        <rFont val="細明體"/>
        <family val="3"/>
      </rPr>
      <t>職災部份由原投保級數</t>
    </r>
    <r>
      <rPr>
        <sz val="12"/>
        <color indexed="16"/>
        <rFont val="Times New Roman"/>
        <family val="1"/>
      </rPr>
      <t>*0.08%  ,</t>
    </r>
    <r>
      <rPr>
        <sz val="12"/>
        <color indexed="16"/>
        <rFont val="細明體"/>
        <family val="3"/>
      </rPr>
      <t>改成投保級數</t>
    </r>
    <r>
      <rPr>
        <sz val="12"/>
        <color indexed="16"/>
        <rFont val="Times New Roman"/>
        <family val="1"/>
      </rPr>
      <t>*0.09% ,</t>
    </r>
    <r>
      <rPr>
        <sz val="12"/>
        <color indexed="16"/>
        <rFont val="細明體"/>
        <family val="3"/>
      </rPr>
      <t>墊償金</t>
    </r>
    <r>
      <rPr>
        <sz val="12"/>
        <color indexed="16"/>
        <rFont val="Times New Roman"/>
        <family val="1"/>
      </rPr>
      <t>/</t>
    </r>
    <r>
      <rPr>
        <sz val="12"/>
        <color indexed="16"/>
        <rFont val="細明體"/>
        <family val="3"/>
      </rPr>
      <t>投保級數</t>
    </r>
    <r>
      <rPr>
        <sz val="12"/>
        <color indexed="16"/>
        <rFont val="Times New Roman"/>
        <family val="1"/>
      </rPr>
      <t>*0.025%</t>
    </r>
    <r>
      <rPr>
        <sz val="12"/>
        <color indexed="16"/>
        <rFont val="細明體"/>
        <family val="3"/>
      </rPr>
      <t>則不變。</t>
    </r>
  </si>
  <si>
    <r>
      <t>註十三：</t>
    </r>
    <r>
      <rPr>
        <sz val="12"/>
        <color indexed="16"/>
        <rFont val="Times New Roman"/>
        <family val="1"/>
      </rPr>
      <t>100.1.1</t>
    </r>
    <r>
      <rPr>
        <sz val="12"/>
        <color indexed="16"/>
        <rFont val="細明體"/>
        <family val="3"/>
      </rPr>
      <t>起勞工保險普通事故保險費率由</t>
    </r>
    <r>
      <rPr>
        <sz val="12"/>
        <color indexed="16"/>
        <rFont val="Times New Roman"/>
        <family val="1"/>
      </rPr>
      <t>6.5%</t>
    </r>
    <r>
      <rPr>
        <sz val="12"/>
        <color indexed="16"/>
        <rFont val="細明體"/>
        <family val="3"/>
      </rPr>
      <t>調高為</t>
    </r>
    <r>
      <rPr>
        <sz val="12"/>
        <color indexed="16"/>
        <rFont val="Times New Roman"/>
        <family val="1"/>
      </rPr>
      <t>7%</t>
    </r>
    <r>
      <rPr>
        <sz val="12"/>
        <color indexed="16"/>
        <rFont val="細明體"/>
        <family val="3"/>
      </rPr>
      <t>。</t>
    </r>
  </si>
  <si>
    <t>註十四：100.1.1基本工資第一級調整為17880元。</t>
  </si>
  <si>
    <r>
      <t>註十五：</t>
    </r>
    <r>
      <rPr>
        <sz val="12"/>
        <color indexed="16"/>
        <rFont val="Times New Roman"/>
        <family val="1"/>
      </rPr>
      <t>101.1.1</t>
    </r>
    <r>
      <rPr>
        <sz val="12"/>
        <color indexed="16"/>
        <rFont val="細明體"/>
        <family val="3"/>
      </rPr>
      <t>起勞工保險普通事故保險費率由</t>
    </r>
    <r>
      <rPr>
        <sz val="12"/>
        <color indexed="16"/>
        <rFont val="Times New Roman"/>
        <family val="1"/>
      </rPr>
      <t>7%</t>
    </r>
    <r>
      <rPr>
        <sz val="12"/>
        <color indexed="16"/>
        <rFont val="細明體"/>
        <family val="3"/>
      </rPr>
      <t>調高為</t>
    </r>
    <r>
      <rPr>
        <sz val="12"/>
        <color indexed="16"/>
        <rFont val="Times New Roman"/>
        <family val="1"/>
      </rPr>
      <t>7.5%</t>
    </r>
    <r>
      <rPr>
        <sz val="12"/>
        <color indexed="16"/>
        <rFont val="細明體"/>
        <family val="3"/>
      </rPr>
      <t>。</t>
    </r>
  </si>
  <si>
    <t>註十六：101.1.1基本工資第一級調整為18780元。</t>
  </si>
  <si>
    <r>
      <t>註十七：</t>
    </r>
    <r>
      <rPr>
        <sz val="12"/>
        <color indexed="16"/>
        <rFont val="Times New Roman"/>
        <family val="1"/>
      </rPr>
      <t>102.1</t>
    </r>
    <r>
      <rPr>
        <sz val="12"/>
        <color indexed="16"/>
        <rFont val="細明體"/>
        <family val="3"/>
      </rPr>
      <t>月起勞保雇主</t>
    </r>
    <r>
      <rPr>
        <sz val="12"/>
        <color indexed="16"/>
        <rFont val="Times New Roman"/>
        <family val="1"/>
      </rPr>
      <t xml:space="preserve"> </t>
    </r>
    <r>
      <rPr>
        <sz val="12"/>
        <color indexed="16"/>
        <rFont val="細明體"/>
        <family val="3"/>
      </rPr>
      <t>職災部份由原投保級數</t>
    </r>
    <r>
      <rPr>
        <sz val="12"/>
        <color indexed="16"/>
        <rFont val="Times New Roman"/>
        <family val="1"/>
      </rPr>
      <t>*0.09%  ,</t>
    </r>
    <r>
      <rPr>
        <sz val="12"/>
        <color indexed="16"/>
        <rFont val="細明體"/>
        <family val="3"/>
      </rPr>
      <t>改成投保級數</t>
    </r>
    <r>
      <rPr>
        <sz val="12"/>
        <color indexed="16"/>
        <rFont val="Times New Roman"/>
        <family val="1"/>
      </rPr>
      <t>*0.1% ,</t>
    </r>
    <r>
      <rPr>
        <sz val="12"/>
        <color indexed="16"/>
        <rFont val="細明體"/>
        <family val="3"/>
      </rPr>
      <t>墊償金</t>
    </r>
    <r>
      <rPr>
        <sz val="12"/>
        <color indexed="16"/>
        <rFont val="Times New Roman"/>
        <family val="1"/>
      </rPr>
      <t>/</t>
    </r>
    <r>
      <rPr>
        <sz val="12"/>
        <color indexed="16"/>
        <rFont val="細明體"/>
        <family val="3"/>
      </rPr>
      <t>投保級數</t>
    </r>
    <r>
      <rPr>
        <sz val="12"/>
        <color indexed="16"/>
        <rFont val="Times New Roman"/>
        <family val="1"/>
      </rPr>
      <t>*0.025%</t>
    </r>
    <r>
      <rPr>
        <sz val="12"/>
        <color indexed="16"/>
        <rFont val="細明體"/>
        <family val="3"/>
      </rPr>
      <t>則不變。</t>
    </r>
  </si>
  <si>
    <r>
      <t>註十八：</t>
    </r>
    <r>
      <rPr>
        <sz val="12"/>
        <color indexed="16"/>
        <rFont val="Times New Roman"/>
        <family val="1"/>
      </rPr>
      <t>102.1.1</t>
    </r>
    <r>
      <rPr>
        <sz val="12"/>
        <color indexed="16"/>
        <rFont val="細明體"/>
        <family val="3"/>
      </rPr>
      <t>起勞工保險普通事故保險費率由</t>
    </r>
    <r>
      <rPr>
        <sz val="12"/>
        <color indexed="16"/>
        <rFont val="Times New Roman"/>
        <family val="1"/>
      </rPr>
      <t>7.5%</t>
    </r>
    <r>
      <rPr>
        <sz val="12"/>
        <color indexed="16"/>
        <rFont val="細明體"/>
        <family val="3"/>
      </rPr>
      <t>調高為</t>
    </r>
    <r>
      <rPr>
        <sz val="12"/>
        <color indexed="16"/>
        <rFont val="Times New Roman"/>
        <family val="1"/>
      </rPr>
      <t>8%</t>
    </r>
    <r>
      <rPr>
        <sz val="12"/>
        <color indexed="16"/>
        <rFont val="細明體"/>
        <family val="3"/>
      </rPr>
      <t>。</t>
    </r>
  </si>
  <si>
    <r>
      <t>註十九：</t>
    </r>
    <r>
      <rPr>
        <sz val="12"/>
        <color indexed="16"/>
        <rFont val="Times New Roman"/>
        <family val="1"/>
      </rPr>
      <t>102.4.1</t>
    </r>
    <r>
      <rPr>
        <sz val="12"/>
        <color indexed="16"/>
        <rFont val="細明體"/>
        <family val="3"/>
      </rPr>
      <t>起基本工資第一級調整為</t>
    </r>
    <r>
      <rPr>
        <sz val="12"/>
        <color indexed="16"/>
        <rFont val="Times New Roman"/>
        <family val="1"/>
      </rPr>
      <t>19200</t>
    </r>
    <r>
      <rPr>
        <sz val="12"/>
        <color indexed="16"/>
        <rFont val="細明體"/>
        <family val="3"/>
      </rPr>
      <t>元。</t>
    </r>
  </si>
  <si>
    <r>
      <t>註十九：</t>
    </r>
    <r>
      <rPr>
        <sz val="12"/>
        <color indexed="16"/>
        <rFont val="Times New Roman"/>
        <family val="1"/>
      </rPr>
      <t>102.7.1</t>
    </r>
    <r>
      <rPr>
        <sz val="12"/>
        <color indexed="16"/>
        <rFont val="細明體"/>
        <family val="3"/>
      </rPr>
      <t>起基本工資第一級調整為</t>
    </r>
    <r>
      <rPr>
        <sz val="12"/>
        <color indexed="16"/>
        <rFont val="Times New Roman"/>
        <family val="1"/>
      </rPr>
      <t>19047</t>
    </r>
    <r>
      <rPr>
        <sz val="12"/>
        <color indexed="16"/>
        <rFont val="細明體"/>
        <family val="3"/>
      </rPr>
      <t>元。</t>
    </r>
  </si>
  <si>
    <r>
      <t>註二十：</t>
    </r>
    <r>
      <rPr>
        <sz val="14"/>
        <color indexed="14"/>
        <rFont val="Times New Roman"/>
        <family val="1"/>
      </rPr>
      <t>103.1.1</t>
    </r>
    <r>
      <rPr>
        <sz val="14"/>
        <color indexed="14"/>
        <rFont val="細明體"/>
        <family val="3"/>
      </rPr>
      <t>起勞工保險普通事故保險費率由</t>
    </r>
    <r>
      <rPr>
        <sz val="14"/>
        <color indexed="14"/>
        <rFont val="Times New Roman"/>
        <family val="1"/>
      </rPr>
      <t>8.0%</t>
    </r>
    <r>
      <rPr>
        <sz val="14"/>
        <color indexed="14"/>
        <rFont val="細明體"/>
        <family val="3"/>
      </rPr>
      <t>調高為</t>
    </r>
    <r>
      <rPr>
        <sz val="14"/>
        <color indexed="14"/>
        <rFont val="Times New Roman"/>
        <family val="1"/>
      </rPr>
      <t>8.5%</t>
    </r>
    <r>
      <rPr>
        <sz val="14"/>
        <color indexed="14"/>
        <rFont val="細明體"/>
        <family val="3"/>
      </rPr>
      <t>。</t>
    </r>
  </si>
  <si>
    <r>
      <t>註二十一：</t>
    </r>
    <r>
      <rPr>
        <sz val="14"/>
        <color indexed="12"/>
        <rFont val="Times New Roman"/>
        <family val="1"/>
      </rPr>
      <t>103.7.1</t>
    </r>
    <r>
      <rPr>
        <sz val="14"/>
        <color indexed="12"/>
        <rFont val="細明體"/>
        <family val="3"/>
      </rPr>
      <t>起基本工資第一級調整為</t>
    </r>
    <r>
      <rPr>
        <sz val="14"/>
        <color indexed="12"/>
        <rFont val="Times New Roman"/>
        <family val="1"/>
      </rPr>
      <t>19273</t>
    </r>
    <r>
      <rPr>
        <sz val="14"/>
        <color indexed="12"/>
        <rFont val="細明體"/>
        <family val="3"/>
      </rPr>
      <t>元。</t>
    </r>
  </si>
  <si>
    <r>
      <t>註二十二：</t>
    </r>
    <r>
      <rPr>
        <sz val="14"/>
        <color indexed="14"/>
        <rFont val="Times New Roman"/>
        <family val="1"/>
      </rPr>
      <t>104.1.1</t>
    </r>
    <r>
      <rPr>
        <sz val="14"/>
        <color indexed="14"/>
        <rFont val="細明體"/>
        <family val="3"/>
      </rPr>
      <t>起勞工保險普通事故保險費率由</t>
    </r>
    <r>
      <rPr>
        <sz val="14"/>
        <color indexed="14"/>
        <rFont val="Times New Roman"/>
        <family val="1"/>
      </rPr>
      <t>8.5%</t>
    </r>
    <r>
      <rPr>
        <sz val="14"/>
        <color indexed="14"/>
        <rFont val="細明體"/>
        <family val="3"/>
      </rPr>
      <t>調高為</t>
    </r>
    <r>
      <rPr>
        <sz val="14"/>
        <color indexed="14"/>
        <rFont val="Times New Roman"/>
        <family val="1"/>
      </rPr>
      <t>9%</t>
    </r>
    <r>
      <rPr>
        <sz val="14"/>
        <color indexed="14"/>
        <rFont val="細明體"/>
        <family val="3"/>
      </rPr>
      <t>，職業災害保險費率由</t>
    </r>
    <r>
      <rPr>
        <sz val="14"/>
        <color indexed="14"/>
        <rFont val="Times New Roman"/>
        <family val="1"/>
      </rPr>
      <t>0.1%</t>
    </r>
    <r>
      <rPr>
        <sz val="14"/>
        <color indexed="14"/>
        <rFont val="細明體"/>
        <family val="3"/>
      </rPr>
      <t>調高為</t>
    </r>
    <r>
      <rPr>
        <sz val="14"/>
        <color indexed="14"/>
        <rFont val="Times New Roman"/>
        <family val="1"/>
      </rPr>
      <t>0.12%</t>
    </r>
    <r>
      <rPr>
        <sz val="14"/>
        <color indexed="14"/>
        <rFont val="細明體"/>
        <family val="3"/>
      </rPr>
      <t>。</t>
    </r>
  </si>
  <si>
    <t>20009-20100</t>
  </si>
  <si>
    <t>適用</t>
  </si>
  <si>
    <t>104原0.12%</t>
  </si>
  <si>
    <t>部份</t>
  </si>
  <si>
    <t>96601-101100</t>
  </si>
  <si>
    <t>H 墊償金  0.025%</t>
  </si>
  <si>
    <t>G 職業災害保險費  0.14%</t>
  </si>
  <si>
    <t>註二：外籍人員及年滿六十五歲者，已領過就業保險費不計算.</t>
  </si>
  <si>
    <t>＊外籍人士及65歲以上或已領過勞(公)保老年給付者，無就業保險。</t>
  </si>
  <si>
    <t>雇主負擔平均眷屬人數</t>
  </si>
  <si>
    <t>機關負擔70%</t>
  </si>
  <si>
    <t>105.01.01 勞保費用(最低11100.最高43900)</t>
  </si>
  <si>
    <t>健保費最低20008</t>
  </si>
  <si>
    <t>勞退金最低1500元起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</si>
  <si>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</si>
  <si>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t>勞保雇主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</si>
  <si>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</si>
  <si>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</si>
  <si>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</si>
  <si>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</si>
  <si>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</si>
  <si>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</si>
  <si>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</si>
  <si>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</si>
  <si>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</si>
  <si>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</si>
  <si>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</si>
  <si>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</si>
  <si>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</si>
  <si>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</si>
  <si>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</si>
  <si>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</si>
  <si>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</si>
  <si>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</si>
  <si>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</si>
  <si>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</si>
  <si>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</si>
  <si>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</si>
  <si>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</si>
  <si>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</si>
  <si>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</si>
  <si>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</si>
  <si>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</si>
  <si>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</si>
  <si>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</si>
  <si>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</si>
  <si>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</si>
  <si>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</si>
  <si>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</si>
  <si>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</si>
  <si>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</si>
  <si>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</si>
  <si>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</si>
  <si>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</si>
  <si>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</si>
  <si>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</si>
  <si>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</si>
  <si>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</si>
  <si>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</si>
  <si>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</si>
  <si>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</si>
  <si>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</si>
  <si>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</si>
  <si>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</si>
  <si>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</si>
  <si>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</si>
  <si>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</si>
  <si>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</si>
  <si>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</si>
  <si>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</si>
  <si>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</si>
  <si>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</si>
  <si>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</si>
  <si>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</si>
  <si>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</si>
  <si>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</si>
  <si>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</si>
  <si>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</si>
  <si>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</si>
  <si>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</si>
  <si>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</si>
  <si>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</si>
  <si>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</si>
  <si>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</si>
  <si>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</si>
  <si>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</si>
  <si>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</si>
  <si>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</si>
  <si>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</si>
  <si>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</si>
  <si>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</si>
  <si>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</si>
  <si>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</si>
  <si>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</si>
  <si>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</si>
  <si>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</si>
  <si>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</si>
  <si>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</si>
  <si>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</si>
  <si>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</si>
  <si>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</si>
  <si>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</si>
  <si>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</si>
  <si>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</si>
  <si>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t>普通事故保險費及就業保險費</t>
  </si>
  <si>
    <t>普通事故保險費及就業保險費</t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</si>
  <si>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</si>
  <si>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普通事故保險費及就業保險費</t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</si>
  <si>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</si>
  <si>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</si>
  <si>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</si>
  <si>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</si>
  <si>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</si>
  <si>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</si>
  <si>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</si>
  <si>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</si>
  <si>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</si>
  <si>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</si>
  <si>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</si>
  <si>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</si>
  <si>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</si>
  <si>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</si>
  <si>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</si>
  <si>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</si>
  <si>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</si>
  <si>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</si>
  <si>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</si>
  <si>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</si>
  <si>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</si>
  <si>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t>勞保機關 J 金額由以下4費率組成</t>
  </si>
  <si>
    <r>
      <t xml:space="preserve">P </t>
    </r>
    <r>
      <rPr>
        <sz val="14"/>
        <color indexed="12"/>
        <rFont val="細明體"/>
        <family val="3"/>
      </rPr>
      <t>機關提繳</t>
    </r>
    <r>
      <rPr>
        <sz val="14"/>
        <color indexed="12"/>
        <rFont val="Times New Roman"/>
        <family val="1"/>
      </rPr>
      <t>6%</t>
    </r>
  </si>
  <si>
    <t>個人</t>
  </si>
  <si>
    <t>機關</t>
  </si>
  <si>
    <t>J=D+E+G+H</t>
  </si>
  <si>
    <t>單位：新台幣元</t>
  </si>
  <si>
    <t>月投保金額</t>
  </si>
  <si>
    <t>被保險人及眷屬負擔金額﹝負擔比率30%﹞</t>
  </si>
  <si>
    <t>全民健康保險保險費負擔金額表(三)</t>
  </si>
  <si>
    <t>﹝公、民營事業、機構及有一定雇主之受僱者適用﹞</t>
  </si>
  <si>
    <t>投保金額等級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</si>
  <si>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</si>
  <si>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</si>
  <si>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</si>
  <si>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</si>
  <si>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</si>
  <si>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</si>
  <si>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105年1月1日起實施</t>
  </si>
  <si>
    <t xml:space="preserve">                         承保組製表</t>
  </si>
  <si>
    <r>
      <t>註:  1.自105年1月1日起調整平均眷口數為0.61人，政府負擔金額含本人
         及平均眷屬人數0.61人，合計1.61人</t>
    </r>
    <r>
      <rPr>
        <b/>
        <sz val="12"/>
        <rFont val="新細明體"/>
        <family val="1"/>
      </rPr>
      <t>。</t>
    </r>
  </si>
  <si>
    <t xml:space="preserve">      2.自104年7月1日起配合基本工資調整，第一級調整為20,008元。</t>
  </si>
  <si>
    <t xml:space="preserve">      3.自102年1月1日起費率調整為4.91%。</t>
  </si>
  <si>
    <r>
      <t xml:space="preserve">學 校 / 計畫 負 擔 </t>
    </r>
    <r>
      <rPr>
        <sz val="14"/>
        <color indexed="10"/>
        <rFont val="細明體"/>
        <family val="3"/>
      </rPr>
      <t>70%</t>
    </r>
  </si>
  <si>
    <r>
      <t>1500</t>
    </r>
    <r>
      <rPr>
        <sz val="15"/>
        <rFont val="細明體"/>
        <family val="3"/>
      </rPr>
      <t>元以下</t>
    </r>
  </si>
  <si>
    <r>
      <t>註二十三：</t>
    </r>
    <r>
      <rPr>
        <sz val="14"/>
        <color indexed="18"/>
        <rFont val="Times New Roman"/>
        <family val="1"/>
      </rPr>
      <t>104.1.1</t>
    </r>
    <r>
      <rPr>
        <sz val="14"/>
        <color indexed="18"/>
        <rFont val="細明體"/>
        <family val="3"/>
      </rPr>
      <t>起投保單位應負擔之平均眷屬人數由</t>
    </r>
    <r>
      <rPr>
        <sz val="14"/>
        <color indexed="18"/>
        <rFont val="Times New Roman"/>
        <family val="1"/>
      </rPr>
      <t>0.7</t>
    </r>
    <r>
      <rPr>
        <sz val="14"/>
        <color indexed="18"/>
        <rFont val="細明體"/>
        <family val="3"/>
      </rPr>
      <t>調整為</t>
    </r>
    <r>
      <rPr>
        <sz val="14"/>
        <color indexed="18"/>
        <rFont val="Times New Roman"/>
        <family val="1"/>
      </rPr>
      <t>0.62</t>
    </r>
    <r>
      <rPr>
        <sz val="14"/>
        <color indexed="18"/>
        <rFont val="細明體"/>
        <family val="3"/>
      </rPr>
      <t>。</t>
    </r>
  </si>
  <si>
    <r>
      <t>註二十四：</t>
    </r>
    <r>
      <rPr>
        <sz val="14"/>
        <color indexed="18"/>
        <rFont val="Times New Roman"/>
        <family val="1"/>
      </rPr>
      <t>104.7.1</t>
    </r>
    <r>
      <rPr>
        <sz val="14"/>
        <color indexed="18"/>
        <rFont val="細明體"/>
        <family val="3"/>
      </rPr>
      <t>起基本工資第一級調整為</t>
    </r>
    <r>
      <rPr>
        <sz val="14"/>
        <color indexed="18"/>
        <rFont val="Times New Roman"/>
        <family val="1"/>
      </rPr>
      <t>20008</t>
    </r>
    <r>
      <rPr>
        <sz val="14"/>
        <color indexed="18"/>
        <rFont val="細明體"/>
        <family val="3"/>
      </rPr>
      <t>元，時薪調為</t>
    </r>
    <r>
      <rPr>
        <sz val="14"/>
        <color indexed="18"/>
        <rFont val="Times New Roman"/>
        <family val="1"/>
      </rPr>
      <t>120</t>
    </r>
    <r>
      <rPr>
        <sz val="14"/>
        <color indexed="18"/>
        <rFont val="細明體"/>
        <family val="3"/>
      </rPr>
      <t>元。</t>
    </r>
  </si>
  <si>
    <r>
      <t>註二十五：</t>
    </r>
    <r>
      <rPr>
        <sz val="14"/>
        <color indexed="18"/>
        <rFont val="Times New Roman"/>
        <family val="1"/>
      </rPr>
      <t>105.1.1</t>
    </r>
    <r>
      <rPr>
        <sz val="14"/>
        <color indexed="18"/>
        <rFont val="細明體"/>
        <family val="3"/>
      </rPr>
      <t>起投保單位應負擔之平均眷屬人數由</t>
    </r>
    <r>
      <rPr>
        <sz val="14"/>
        <color indexed="18"/>
        <rFont val="Times New Roman"/>
        <family val="1"/>
      </rPr>
      <t>0.62</t>
    </r>
    <r>
      <rPr>
        <sz val="14"/>
        <color indexed="18"/>
        <rFont val="細明體"/>
        <family val="3"/>
      </rPr>
      <t>調整為</t>
    </r>
    <r>
      <rPr>
        <sz val="14"/>
        <color indexed="18"/>
        <rFont val="Times New Roman"/>
        <family val="1"/>
      </rPr>
      <t>0.61</t>
    </r>
    <r>
      <rPr>
        <sz val="14"/>
        <color indexed="18"/>
        <rFont val="細明體"/>
        <family val="3"/>
      </rPr>
      <t>。</t>
    </r>
  </si>
  <si>
    <r>
      <t>註二十六：</t>
    </r>
    <r>
      <rPr>
        <sz val="14"/>
        <color indexed="18"/>
        <rFont val="Times New Roman"/>
        <family val="1"/>
      </rPr>
      <t>105.1.1</t>
    </r>
    <r>
      <rPr>
        <sz val="14"/>
        <color indexed="18"/>
        <rFont val="細明體"/>
        <family val="3"/>
      </rPr>
      <t>起職業災害由</t>
    </r>
    <r>
      <rPr>
        <sz val="14"/>
        <color indexed="18"/>
        <rFont val="Times New Roman"/>
        <family val="1"/>
      </rPr>
      <t>0.12%</t>
    </r>
    <r>
      <rPr>
        <sz val="14"/>
        <color indexed="18"/>
        <rFont val="細明體"/>
        <family val="3"/>
      </rPr>
      <t>調整為</t>
    </r>
    <r>
      <rPr>
        <sz val="14"/>
        <color indexed="18"/>
        <rFont val="Times New Roman"/>
        <family val="1"/>
      </rPr>
      <t>0.14%</t>
    </r>
    <r>
      <rPr>
        <sz val="14"/>
        <color indexed="18"/>
        <rFont val="細明體"/>
        <family val="3"/>
      </rPr>
      <t>。</t>
    </r>
  </si>
  <si>
    <r>
      <t>註二十七：</t>
    </r>
    <r>
      <rPr>
        <sz val="14"/>
        <color indexed="18"/>
        <rFont val="Times New Roman"/>
        <family val="1"/>
      </rPr>
      <t>105.1.1</t>
    </r>
    <r>
      <rPr>
        <sz val="14"/>
        <color indexed="18"/>
        <rFont val="細明體"/>
        <family val="3"/>
      </rPr>
      <t>起健保費率由</t>
    </r>
    <r>
      <rPr>
        <sz val="14"/>
        <color indexed="18"/>
        <rFont val="Times New Roman"/>
        <family val="1"/>
      </rPr>
      <t>4.91%</t>
    </r>
    <r>
      <rPr>
        <sz val="14"/>
        <color indexed="18"/>
        <rFont val="細明體"/>
        <family val="3"/>
      </rPr>
      <t>調整為</t>
    </r>
    <r>
      <rPr>
        <sz val="14"/>
        <color indexed="18"/>
        <rFont val="Times New Roman"/>
        <family val="1"/>
      </rPr>
      <t>4.69</t>
    </r>
    <r>
      <rPr>
        <sz val="14"/>
        <color indexed="18"/>
        <rFont val="細明體"/>
        <family val="3"/>
      </rPr>
      <t>％</t>
    </r>
    <r>
      <rPr>
        <sz val="14"/>
        <color indexed="18"/>
        <rFont val="Times New Roman"/>
        <family val="1"/>
      </rPr>
      <t xml:space="preserve">  </t>
    </r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</si>
  <si>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</si>
  <si>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普通事故保險費及就業保險費</t>
  </si>
  <si>
    <t>職業災害雇主</t>
  </si>
  <si>
    <t>墊償金雇主</t>
  </si>
  <si>
    <t>B+C+D</t>
  </si>
  <si>
    <t>A+B+C+D</t>
  </si>
  <si>
    <t>雇主勞工退休金  （6%）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</si>
  <si>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</si>
  <si>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</si>
  <si>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</si>
  <si>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</si>
  <si>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</t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</si>
  <si>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</si>
  <si>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</si>
  <si>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</si>
  <si>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</si>
  <si>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</si>
  <si>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</si>
  <si>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</si>
  <si>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</si>
  <si>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t>健保個人</t>
  </si>
  <si>
    <t>健保個人</t>
  </si>
  <si>
    <t>健保雇主</t>
  </si>
  <si>
    <t>健保個人</t>
  </si>
  <si>
    <t>健保雇主</t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</si>
  <si>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</si>
  <si>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普通事故保險費及就業保險費</t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</si>
  <si>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</si>
  <si>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</si>
  <si>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</si>
  <si>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</si>
  <si>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</si>
  <si>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</si>
  <si>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</si>
  <si>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</si>
  <si>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</si>
  <si>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</si>
  <si>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</si>
  <si>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</si>
  <si>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</si>
  <si>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</si>
  <si>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</si>
  <si>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</si>
  <si>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</si>
  <si>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</si>
  <si>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</si>
  <si>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</si>
  <si>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</si>
  <si>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t>健保個人</t>
  </si>
  <si>
    <t>健保雇主</t>
  </si>
  <si>
    <t>普通事故保險費及就業保險費</t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</si>
  <si>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</si>
  <si>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</si>
  <si>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</si>
  <si>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</si>
  <si>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</si>
  <si>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</si>
  <si>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</si>
  <si>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</si>
  <si>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</si>
  <si>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</si>
  <si>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</si>
  <si>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</si>
  <si>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</si>
  <si>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</si>
  <si>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</si>
  <si>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</si>
  <si>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</si>
  <si>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</si>
  <si>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</si>
  <si>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</si>
  <si>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</si>
  <si>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t>健保雇主</t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</si>
  <si>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</si>
  <si>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普通事故保險費及就業保險費</t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</si>
  <si>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</si>
  <si>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</si>
  <si>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</si>
  <si>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</si>
  <si>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</si>
  <si>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</si>
  <si>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</si>
  <si>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</si>
  <si>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</si>
  <si>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</si>
  <si>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</si>
  <si>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</si>
  <si>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</si>
  <si>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</si>
  <si>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</si>
  <si>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</si>
  <si>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</si>
  <si>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</si>
  <si>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</si>
  <si>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</si>
  <si>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</si>
  <si>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t>健保個人</t>
  </si>
  <si>
    <t>健保雇主</t>
  </si>
  <si>
    <r>
      <t>勞退金</t>
    </r>
    <r>
      <rPr>
        <sz val="13"/>
        <color indexed="8"/>
        <rFont val="新細明體"/>
        <family val="1"/>
      </rPr>
      <t>暨勞 工 保 險 普 通 事 故 保 險 費 及 就 業 保 險 保 險 費 合 計 之 被 保 險 人 與 投 保 單 位 分 擔 金 額 表</t>
    </r>
  </si>
  <si>
    <t>普通事故保險費及就業保險費</t>
  </si>
  <si>
    <t>職業災害雇主</t>
  </si>
  <si>
    <t>墊償金雇主</t>
  </si>
  <si>
    <t>B+C+D</t>
  </si>
  <si>
    <t>A+B+C+D</t>
  </si>
  <si>
    <t>雇主勞工退休金  （6%）</t>
  </si>
  <si>
    <t>普通事故費率每年調高0.5%</t>
  </si>
  <si>
    <r>
      <t>級距×</t>
    </r>
    <r>
      <rPr>
        <sz val="14"/>
        <color indexed="10"/>
        <rFont val="新細明體"/>
        <family val="1"/>
      </rPr>
      <t>0.14%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</si>
  <si>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C</t>
    </r>
  </si>
  <si>
    <r>
      <t>級距×</t>
    </r>
    <r>
      <rPr>
        <sz val="14"/>
        <color indexed="10"/>
        <rFont val="新細明體"/>
        <family val="1"/>
      </rPr>
      <t>0.025%</t>
    </r>
    <r>
      <rPr>
        <sz val="14"/>
        <rFont val="新細明體"/>
        <family val="1"/>
      </rPr>
      <t>÷30×天數</t>
    </r>
  </si>
  <si>
    <r>
      <t>金額</t>
    </r>
    <r>
      <rPr>
        <sz val="12"/>
        <color indexed="14"/>
        <rFont val="新細明體"/>
        <family val="1"/>
      </rPr>
      <t>D</t>
    </r>
  </si>
  <si>
    <t>勞保雇主</t>
  </si>
  <si>
    <t>勞保</t>
  </si>
  <si>
    <r>
      <t>勞工負擔(20%)</t>
    </r>
    <r>
      <rPr>
        <b/>
        <sz val="12"/>
        <color indexed="14"/>
        <rFont val="新細明體"/>
        <family val="1"/>
      </rPr>
      <t>A</t>
    </r>
  </si>
  <si>
    <r>
      <t>雇主負擔(70%)</t>
    </r>
    <r>
      <rPr>
        <sz val="12"/>
        <color indexed="14"/>
        <rFont val="新細明體"/>
        <family val="1"/>
      </rPr>
      <t>B</t>
    </r>
  </si>
  <si>
    <t>小計</t>
  </si>
  <si>
    <t>金額</t>
  </si>
  <si>
    <t>就業保險費率</t>
  </si>
  <si>
    <t>職業災害費率</t>
  </si>
  <si>
    <t>104原0.12%</t>
  </si>
  <si>
    <t>墊償金費率</t>
  </si>
  <si>
    <t>雇主勞退金費率</t>
  </si>
  <si>
    <t>健保個人</t>
  </si>
  <si>
    <t>健保雇主</t>
  </si>
  <si>
    <r>
      <t>國立屏東科技大學</t>
    </r>
    <r>
      <rPr>
        <sz val="20"/>
        <color indexed="10"/>
        <rFont val="Times New Roman"/>
        <family val="1"/>
      </rPr>
      <t>105</t>
    </r>
    <r>
      <rPr>
        <sz val="20"/>
        <rFont val="新細明體"/>
        <family val="1"/>
      </rPr>
      <t>年勞保</t>
    </r>
    <r>
      <rPr>
        <sz val="20"/>
        <rFont val="Times New Roman"/>
        <family val="1"/>
      </rPr>
      <t>/</t>
    </r>
    <r>
      <rPr>
        <sz val="20"/>
        <rFont val="新細明體"/>
        <family val="1"/>
      </rPr>
      <t>健保</t>
    </r>
    <r>
      <rPr>
        <sz val="20"/>
        <rFont val="Times New Roman"/>
        <family val="1"/>
      </rPr>
      <t>/</t>
    </r>
    <r>
      <rPr>
        <sz val="20"/>
        <rFont val="新細明體"/>
        <family val="1"/>
      </rPr>
      <t>勞退金個人及機關負擔表</t>
    </r>
    <r>
      <rPr>
        <sz val="20"/>
        <rFont val="Times New Roman"/>
        <family val="1"/>
      </rPr>
      <t>(105/04/18</t>
    </r>
    <r>
      <rPr>
        <sz val="20"/>
        <rFont val="新細明體"/>
        <family val="1"/>
      </rPr>
      <t>修正</t>
    </r>
    <r>
      <rPr>
        <sz val="20"/>
        <rFont val="Times New Roman"/>
        <family val="1"/>
      </rPr>
      <t>)</t>
    </r>
  </si>
  <si>
    <r>
      <t>註二十八：</t>
    </r>
    <r>
      <rPr>
        <sz val="14"/>
        <color indexed="10"/>
        <rFont val="Times New Roman"/>
        <family val="1"/>
      </rPr>
      <t>105.5.1</t>
    </r>
    <r>
      <rPr>
        <sz val="14"/>
        <color indexed="10"/>
        <rFont val="細明體"/>
        <family val="3"/>
      </rPr>
      <t>起勞保級距最高調整為</t>
    </r>
    <r>
      <rPr>
        <sz val="14"/>
        <color indexed="10"/>
        <rFont val="Times New Roman"/>
        <family val="1"/>
      </rPr>
      <t>45800</t>
    </r>
    <r>
      <rPr>
        <sz val="14"/>
        <color indexed="10"/>
        <rFont val="細明體"/>
        <family val="3"/>
      </rPr>
      <t>元。</t>
    </r>
  </si>
  <si>
    <t>註五：勞健保及勞退金加入、離退及異動均以承辦單位資料為依據。</t>
  </si>
  <si>
    <t>健保最低級距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</si>
</sst>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_ "/>
    <numFmt numFmtId="178" formatCode="0.0_ "/>
    <numFmt numFmtId="179" formatCode="#,##0.00_);[Red]\(#,##0.00\)"/>
    <numFmt numFmtId="180" formatCode="#,##0_);[Red]\(#,##0\)"/>
    <numFmt numFmtId="181" formatCode="#,##0_);\(#,##0\)"/>
    <numFmt numFmtId="182" formatCode="#,##0.0_);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\(\)"/>
    <numFmt numFmtId="187" formatCode="\(\ \ \ \ \)"/>
    <numFmt numFmtId="188" formatCode="0.0%"/>
    <numFmt numFmtId="189" formatCode="0.00_ "/>
    <numFmt numFmtId="190" formatCode="0_);[Red]\(0\)"/>
    <numFmt numFmtId="191" formatCode="0_ "/>
    <numFmt numFmtId="192" formatCode="0.00_);[Red]\(0.00\)"/>
    <numFmt numFmtId="193" formatCode="0.0_);[Red]\(0.0\)"/>
    <numFmt numFmtId="194" formatCode="0.000_);[Red]\(0.000\)"/>
    <numFmt numFmtId="195" formatCode="[$-404]AM/PM\ hh:mm:ss"/>
    <numFmt numFmtId="196" formatCode="0.0000%"/>
    <numFmt numFmtId="197" formatCode="0.000%"/>
    <numFmt numFmtId="198" formatCode="&quot;$&quot;#,##0_);\(&quot;$&quot;#,##0\)"/>
    <numFmt numFmtId="199" formatCode="&quot;$&quot;#,##0;[Red]&quot;$&quot;#,##0"/>
    <numFmt numFmtId="200" formatCode="#,##0.00_);\(#,##0.00\)"/>
    <numFmt numFmtId="201" formatCode="0;[Red]0"/>
    <numFmt numFmtId="202" formatCode="_(* #,##0_);_(* \(#,##0\);_(* &quot;-&quot;_);_(@_)"/>
  </numFmts>
  <fonts count="107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sz val="7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12"/>
      <name val="新細明體"/>
      <family val="1"/>
    </font>
    <font>
      <sz val="14"/>
      <color indexed="14"/>
      <name val="新細明體"/>
      <family val="1"/>
    </font>
    <font>
      <sz val="12"/>
      <color indexed="14"/>
      <name val="新細明體"/>
      <family val="1"/>
    </font>
    <font>
      <b/>
      <sz val="13"/>
      <color indexed="12"/>
      <name val="新細明體"/>
      <family val="1"/>
    </font>
    <font>
      <sz val="13"/>
      <color indexed="8"/>
      <name val="新細明體"/>
      <family val="1"/>
    </font>
    <font>
      <sz val="16"/>
      <color indexed="14"/>
      <name val="新細明體"/>
      <family val="1"/>
    </font>
    <font>
      <b/>
      <sz val="14"/>
      <color indexed="12"/>
      <name val="新細明體"/>
      <family val="1"/>
    </font>
    <font>
      <b/>
      <sz val="12"/>
      <color indexed="8"/>
      <name val="新細明體"/>
      <family val="1"/>
    </font>
    <font>
      <b/>
      <sz val="12"/>
      <color indexed="14"/>
      <name val="新細明體"/>
      <family val="1"/>
    </font>
    <font>
      <sz val="20"/>
      <name val="Times New Roman"/>
      <family val="1"/>
    </font>
    <font>
      <sz val="20"/>
      <name val="新細明體"/>
      <family val="1"/>
    </font>
    <font>
      <sz val="18"/>
      <name val="新細明體"/>
      <family val="1"/>
    </font>
    <font>
      <sz val="13"/>
      <name val="新細明體"/>
      <family val="1"/>
    </font>
    <font>
      <b/>
      <sz val="13"/>
      <name val="新細明體"/>
      <family val="1"/>
    </font>
    <font>
      <sz val="13"/>
      <color indexed="10"/>
      <name val="細明體"/>
      <family val="3"/>
    </font>
    <font>
      <sz val="13"/>
      <color indexed="8"/>
      <name val="細明體"/>
      <family val="3"/>
    </font>
    <font>
      <b/>
      <sz val="13"/>
      <color indexed="8"/>
      <name val="細明體"/>
      <family val="3"/>
    </font>
    <font>
      <sz val="14"/>
      <color indexed="12"/>
      <name val="細明體"/>
      <family val="3"/>
    </font>
    <font>
      <sz val="14"/>
      <color indexed="10"/>
      <name val="細明體"/>
      <family val="3"/>
    </font>
    <font>
      <sz val="14"/>
      <color indexed="8"/>
      <name val="細明體"/>
      <family val="3"/>
    </font>
    <font>
      <sz val="14"/>
      <color indexed="20"/>
      <name val="細明體"/>
      <family val="3"/>
    </font>
    <font>
      <sz val="14"/>
      <color indexed="20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sz val="14"/>
      <color indexed="14"/>
      <name val="細明體"/>
      <family val="3"/>
    </font>
    <font>
      <sz val="14"/>
      <color indexed="58"/>
      <name val="細明體"/>
      <family val="3"/>
    </font>
    <font>
      <sz val="12"/>
      <color indexed="10"/>
      <name val="細明體"/>
      <family val="3"/>
    </font>
    <font>
      <sz val="18"/>
      <name val="Times New Roman"/>
      <family val="1"/>
    </font>
    <font>
      <b/>
      <sz val="16"/>
      <color indexed="58"/>
      <name val="Times New Roman"/>
      <family val="1"/>
    </font>
    <font>
      <sz val="15"/>
      <name val="細明體"/>
      <family val="3"/>
    </font>
    <font>
      <sz val="15"/>
      <name val="Times New Roman"/>
      <family val="1"/>
    </font>
    <font>
      <sz val="12"/>
      <color indexed="12"/>
      <name val="細明體"/>
      <family val="3"/>
    </font>
    <font>
      <b/>
      <sz val="12"/>
      <name val="細明體"/>
      <family val="3"/>
    </font>
    <font>
      <b/>
      <sz val="12"/>
      <color indexed="12"/>
      <name val="細明體"/>
      <family val="3"/>
    </font>
    <font>
      <b/>
      <sz val="12"/>
      <color indexed="10"/>
      <name val="細明體"/>
      <family val="3"/>
    </font>
    <font>
      <b/>
      <sz val="12"/>
      <color indexed="12"/>
      <name val="新細明體"/>
      <family val="1"/>
    </font>
    <font>
      <sz val="12"/>
      <color indexed="14"/>
      <name val="細明體"/>
      <family val="3"/>
    </font>
    <font>
      <b/>
      <sz val="12"/>
      <color indexed="12"/>
      <name val="Times New Roman"/>
      <family val="1"/>
    </font>
    <font>
      <sz val="12"/>
      <color indexed="14"/>
      <name val="Times New Roman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16"/>
      <name val="Times New Roman"/>
      <family val="1"/>
    </font>
    <font>
      <sz val="12"/>
      <color indexed="16"/>
      <name val="細明體"/>
      <family val="3"/>
    </font>
    <font>
      <sz val="12"/>
      <color indexed="37"/>
      <name val="Times New Roman"/>
      <family val="1"/>
    </font>
    <font>
      <sz val="12"/>
      <color indexed="37"/>
      <name val="細明體"/>
      <family val="3"/>
    </font>
    <font>
      <sz val="12"/>
      <color indexed="37"/>
      <name val="新細明體"/>
      <family val="1"/>
    </font>
    <font>
      <b/>
      <sz val="14"/>
      <name val="新細明體"/>
      <family val="1"/>
    </font>
    <font>
      <b/>
      <sz val="16"/>
      <color indexed="12"/>
      <name val="新細明體"/>
      <family val="1"/>
    </font>
    <font>
      <sz val="18"/>
      <color indexed="10"/>
      <name val="Times New Roman"/>
      <family val="1"/>
    </font>
    <font>
      <sz val="11"/>
      <color indexed="8"/>
      <name val="Helvetica"/>
      <family val="2"/>
    </font>
    <font>
      <sz val="18"/>
      <color indexed="14"/>
      <name val="細明體"/>
      <family val="3"/>
    </font>
    <font>
      <sz val="18"/>
      <color indexed="14"/>
      <name val="新細明體"/>
      <family val="1"/>
    </font>
    <font>
      <sz val="14"/>
      <color indexed="16"/>
      <name val="細明體"/>
      <family val="3"/>
    </font>
    <font>
      <sz val="16"/>
      <color indexed="12"/>
      <name val="細明體"/>
      <family val="3"/>
    </font>
    <font>
      <sz val="13"/>
      <color indexed="56"/>
      <name val="細明體"/>
      <family val="3"/>
    </font>
    <font>
      <sz val="11"/>
      <color indexed="9"/>
      <name val="新細明體"/>
      <family val="1"/>
    </font>
    <font>
      <b/>
      <sz val="14"/>
      <color indexed="18"/>
      <name val="新細明體"/>
      <family val="1"/>
    </font>
    <font>
      <b/>
      <sz val="18"/>
      <color indexed="39"/>
      <name val="新細明體"/>
      <family val="1"/>
    </font>
    <font>
      <b/>
      <sz val="18"/>
      <color indexed="18"/>
      <name val="新細明體"/>
      <family val="1"/>
    </font>
    <font>
      <b/>
      <sz val="18"/>
      <color indexed="8"/>
      <name val="新細明體"/>
      <family val="1"/>
    </font>
    <font>
      <b/>
      <sz val="30"/>
      <color indexed="17"/>
      <name val="新細明體"/>
      <family val="1"/>
    </font>
    <font>
      <sz val="14"/>
      <color indexed="56"/>
      <name val="新細明體"/>
      <family val="1"/>
    </font>
    <font>
      <sz val="12"/>
      <color indexed="56"/>
      <name val="新細明體"/>
      <family val="1"/>
    </font>
    <font>
      <sz val="18"/>
      <color indexed="58"/>
      <name val="Times New Roman"/>
      <family val="1"/>
    </font>
    <font>
      <sz val="16"/>
      <color indexed="58"/>
      <name val="Times New Roman"/>
      <family val="1"/>
    </font>
    <font>
      <b/>
      <sz val="20"/>
      <color indexed="20"/>
      <name val="Times New Roman"/>
      <family val="1"/>
    </font>
    <font>
      <b/>
      <sz val="20"/>
      <color indexed="12"/>
      <name val="Times New Roman"/>
      <family val="1"/>
    </font>
    <font>
      <sz val="12"/>
      <color indexed="27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7"/>
      <name val="新細明體"/>
      <family val="1"/>
    </font>
    <font>
      <sz val="12"/>
      <color indexed="20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sz val="16"/>
      <color indexed="14"/>
      <name val="Times New Roman"/>
      <family val="1"/>
    </font>
    <font>
      <sz val="15"/>
      <color indexed="14"/>
      <name val="Times New Roman"/>
      <family val="1"/>
    </font>
    <font>
      <sz val="14"/>
      <color indexed="18"/>
      <name val="細明體"/>
      <family val="3"/>
    </font>
    <font>
      <sz val="14"/>
      <color indexed="18"/>
      <name val="Times New Roman"/>
      <family val="1"/>
    </font>
    <font>
      <b/>
      <sz val="12"/>
      <color indexed="18"/>
      <name val="新細明體"/>
      <family val="1"/>
    </font>
    <font>
      <sz val="12"/>
      <color indexed="18"/>
      <name val="新細明體"/>
      <family val="1"/>
    </font>
    <font>
      <b/>
      <sz val="16"/>
      <color indexed="18"/>
      <name val="新細明體"/>
      <family val="1"/>
    </font>
    <font>
      <sz val="14"/>
      <color indexed="17"/>
      <name val="新細明體"/>
      <family val="1"/>
    </font>
    <font>
      <b/>
      <sz val="20"/>
      <color indexed="59"/>
      <name val="新細明體"/>
      <family val="1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新細明體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/>
    </border>
    <border>
      <left style="thin"/>
      <right style="medium">
        <color indexed="17"/>
      </right>
      <top style="thin"/>
      <bottom style="thin"/>
    </border>
    <border>
      <left style="thin">
        <color indexed="17"/>
      </left>
      <right>
        <color indexed="63"/>
      </right>
      <top style="thin"/>
      <bottom style="dotted">
        <color indexed="17"/>
      </bottom>
    </border>
    <border>
      <left style="thin"/>
      <right style="medium">
        <color indexed="17"/>
      </right>
      <top style="thin"/>
      <bottom style="dotted">
        <color indexed="17"/>
      </bottom>
    </border>
    <border>
      <left style="medium">
        <color indexed="17"/>
      </left>
      <right style="thin"/>
      <top style="thin"/>
      <bottom style="dotted">
        <color indexed="17"/>
      </bottom>
    </border>
    <border>
      <left>
        <color indexed="63"/>
      </left>
      <right>
        <color indexed="63"/>
      </right>
      <top style="thin"/>
      <bottom style="dotted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 style="dotted">
        <color indexed="17"/>
      </bottom>
    </border>
    <border>
      <left style="thin"/>
      <right style="medium">
        <color indexed="17"/>
      </right>
      <top style="dott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 style="thin"/>
      <right style="medium">
        <color indexed="17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 style="medium">
        <color indexed="17"/>
      </left>
      <right style="thin"/>
      <top>
        <color indexed="63"/>
      </top>
      <bottom style="dotted">
        <color indexed="17"/>
      </bottom>
    </border>
    <border>
      <left style="medium">
        <color indexed="17"/>
      </left>
      <right style="thin"/>
      <top style="thin"/>
      <bottom style="dashed">
        <color indexed="17"/>
      </bottom>
    </border>
    <border>
      <left style="medium">
        <color indexed="17"/>
      </left>
      <right style="thin"/>
      <top style="dashed">
        <color indexed="17"/>
      </top>
      <bottom style="dashed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</border>
    <border>
      <left style="medium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thin">
        <color indexed="55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55"/>
      </right>
      <top style="thin">
        <color indexed="17"/>
      </top>
      <bottom style="thin">
        <color indexed="17"/>
      </bottom>
    </border>
    <border>
      <left style="thin">
        <color indexed="55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thin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/>
      <bottom style="dotted">
        <color indexed="17"/>
      </bottom>
    </border>
    <border>
      <left style="thin">
        <color indexed="17"/>
      </left>
      <right style="thin">
        <color indexed="17"/>
      </right>
      <top style="dotted">
        <color indexed="17"/>
      </top>
      <bottom style="dotted">
        <color indexed="17"/>
      </bottom>
    </border>
    <border>
      <left style="thin">
        <color indexed="17"/>
      </left>
      <right style="thin">
        <color indexed="17"/>
      </right>
      <top style="dotted">
        <color indexed="17"/>
      </top>
      <bottom style="thin">
        <color indexed="17"/>
      </bottom>
    </border>
    <border>
      <left style="medium">
        <color indexed="17"/>
      </left>
      <right style="thin"/>
      <top style="thin"/>
      <bottom style="thin"/>
    </border>
    <border>
      <left style="medium">
        <color indexed="17"/>
      </left>
      <right style="thin"/>
      <top style="dotted">
        <color indexed="17"/>
      </top>
      <bottom style="dotted">
        <color indexed="17"/>
      </bottom>
    </border>
    <border>
      <left style="medium">
        <color indexed="17"/>
      </left>
      <right style="thin"/>
      <top style="dotted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thin"/>
    </border>
    <border>
      <left style="medium">
        <color indexed="17"/>
      </left>
      <right style="medium">
        <color indexed="17"/>
      </right>
      <top style="thin"/>
      <bottom style="dotted">
        <color indexed="17"/>
      </bottom>
    </border>
    <border>
      <left style="medium">
        <color indexed="17"/>
      </left>
      <right style="medium">
        <color indexed="17"/>
      </right>
      <top style="dotted">
        <color indexed="17"/>
      </top>
      <bottom style="dotted">
        <color indexed="17"/>
      </bottom>
    </border>
    <border>
      <left style="medium">
        <color indexed="17"/>
      </left>
      <right style="medium">
        <color indexed="17"/>
      </right>
      <top style="dotted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medium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medium">
        <color indexed="17"/>
      </right>
      <top style="medium">
        <color indexed="17"/>
      </top>
      <bottom style="hair">
        <color indexed="17"/>
      </bottom>
    </border>
    <border>
      <left style="medium">
        <color indexed="53"/>
      </left>
      <right style="medium">
        <color indexed="53"/>
      </right>
      <top style="medium">
        <color indexed="17"/>
      </top>
      <bottom style="hair">
        <color indexed="17"/>
      </bottom>
    </border>
    <border>
      <left style="medium">
        <color indexed="53"/>
      </left>
      <right style="medium">
        <color indexed="53"/>
      </right>
      <top style="hair">
        <color indexed="17"/>
      </top>
      <bottom style="hair">
        <color indexed="17"/>
      </bottom>
    </border>
    <border>
      <left style="medium">
        <color indexed="53"/>
      </left>
      <right style="medium">
        <color indexed="53"/>
      </right>
      <top style="hair">
        <color indexed="17"/>
      </top>
      <bottom style="medium">
        <color indexed="17"/>
      </bottom>
    </border>
    <border>
      <left style="medium">
        <color indexed="53"/>
      </left>
      <right style="medium">
        <color indexed="53"/>
      </right>
      <top style="hair">
        <color indexed="17"/>
      </top>
      <bottom style="thin">
        <color indexed="17"/>
      </bottom>
    </border>
    <border>
      <left style="medium">
        <color indexed="53"/>
      </left>
      <right style="medium">
        <color indexed="53"/>
      </right>
      <top>
        <color indexed="63"/>
      </top>
      <bottom style="hair">
        <color indexed="17"/>
      </bottom>
    </border>
    <border>
      <left>
        <color indexed="63"/>
      </left>
      <right style="hair">
        <color indexed="17"/>
      </right>
      <top style="medium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55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hair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thin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thin">
        <color indexed="55"/>
      </left>
      <right>
        <color indexed="63"/>
      </right>
      <top style="hair">
        <color indexed="17"/>
      </top>
      <bottom style="medium">
        <color indexed="17"/>
      </bottom>
    </border>
    <border>
      <left style="medium">
        <color indexed="53"/>
      </left>
      <right>
        <color indexed="63"/>
      </right>
      <top style="medium">
        <color indexed="17"/>
      </top>
      <bottom style="hair">
        <color indexed="17"/>
      </bottom>
    </border>
    <border>
      <left style="medium">
        <color indexed="5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 style="thin">
        <color indexed="17"/>
      </right>
      <top style="hair">
        <color indexed="17"/>
      </top>
      <bottom>
        <color indexed="63"/>
      </bottom>
    </border>
    <border>
      <left style="medium">
        <color indexed="53"/>
      </left>
      <right style="medium">
        <color indexed="53"/>
      </right>
      <top style="hair">
        <color indexed="17"/>
      </top>
      <bottom>
        <color indexed="63"/>
      </bottom>
    </border>
    <border>
      <left style="medium">
        <color indexed="53"/>
      </left>
      <right>
        <color indexed="63"/>
      </right>
      <top style="hair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/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/>
    </border>
    <border>
      <left>
        <color indexed="63"/>
      </left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 style="medium">
        <color indexed="17"/>
      </right>
      <top style="thin">
        <color indexed="17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 style="thin"/>
    </border>
    <border>
      <left style="thin">
        <color indexed="17"/>
      </left>
      <right>
        <color indexed="63"/>
      </right>
      <top style="thin"/>
      <bottom style="thin"/>
    </border>
    <border>
      <left style="medium">
        <color indexed="17"/>
      </left>
      <right>
        <color indexed="63"/>
      </right>
      <top style="thin">
        <color indexed="17"/>
      </top>
      <bottom style="thin"/>
    </border>
    <border>
      <left style="medium">
        <color indexed="17"/>
      </left>
      <right>
        <color indexed="63"/>
      </right>
      <top style="thin"/>
      <bottom style="thin"/>
    </border>
    <border>
      <left>
        <color indexed="63"/>
      </left>
      <right style="medium">
        <color indexed="17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8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5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50" fillId="0" borderId="0" applyFont="0" applyFill="0" applyBorder="0" applyAlignment="0" applyProtection="0"/>
    <xf numFmtId="0" fontId="79" fillId="7" borderId="0" applyNumberFormat="0" applyBorder="0" applyAlignment="0" applyProtection="0"/>
    <xf numFmtId="0" fontId="15" fillId="0" borderId="1" applyNumberFormat="0" applyFill="0" applyAlignment="0" applyProtection="0"/>
    <xf numFmtId="0" fontId="80" fillId="6" borderId="0" applyNumberFormat="0" applyBorder="0" applyAlignment="0" applyProtection="0"/>
    <xf numFmtId="9" fontId="0" fillId="0" borderId="0" applyFont="0" applyFill="0" applyBorder="0" applyAlignment="0" applyProtection="0"/>
    <xf numFmtId="0" fontId="8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4" borderId="4" applyNumberFormat="0" applyFont="0" applyAlignment="0" applyProtection="0"/>
    <xf numFmtId="0" fontId="82" fillId="0" borderId="0" applyNumberFormat="0" applyFill="0" applyBorder="0" applyAlignment="0" applyProtection="0"/>
    <xf numFmtId="0" fontId="78" fillId="12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7" borderId="2" applyNumberFormat="0" applyAlignment="0" applyProtection="0"/>
    <xf numFmtId="0" fontId="88" fillId="11" borderId="8" applyNumberFormat="0" applyAlignment="0" applyProtection="0"/>
    <xf numFmtId="0" fontId="89" fillId="16" borderId="9" applyNumberFormat="0" applyAlignment="0" applyProtection="0"/>
    <xf numFmtId="0" fontId="90" fillId="17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92" fontId="3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shrinkToFi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192" fontId="2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90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shrinkToFit="1"/>
    </xf>
    <xf numFmtId="190" fontId="5" fillId="0" borderId="0" xfId="0" applyNumberFormat="1" applyFont="1" applyBorder="1" applyAlignment="1">
      <alignment horizontal="center" vertical="center" shrinkToFit="1"/>
    </xf>
    <xf numFmtId="190" fontId="3" fillId="0" borderId="12" xfId="0" applyNumberFormat="1" applyFont="1" applyBorder="1" applyAlignment="1">
      <alignment horizontal="center"/>
    </xf>
    <xf numFmtId="190" fontId="3" fillId="0" borderId="13" xfId="0" applyNumberFormat="1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vertical="center" shrinkToFit="1"/>
    </xf>
    <xf numFmtId="192" fontId="2" fillId="0" borderId="16" xfId="0" applyNumberFormat="1" applyFont="1" applyBorder="1" applyAlignment="1">
      <alignment vertical="center" shrinkToFit="1"/>
    </xf>
    <xf numFmtId="190" fontId="5" fillId="0" borderId="15" xfId="0" applyNumberFormat="1" applyFont="1" applyBorder="1" applyAlignment="1">
      <alignment vertical="center" shrinkToFit="1"/>
    </xf>
    <xf numFmtId="190" fontId="5" fillId="0" borderId="17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vertical="center" shrinkToFit="1"/>
    </xf>
    <xf numFmtId="190" fontId="5" fillId="0" borderId="19" xfId="0" applyNumberFormat="1" applyFont="1" applyBorder="1" applyAlignment="1">
      <alignment vertical="center" shrinkToFit="1"/>
    </xf>
    <xf numFmtId="190" fontId="5" fillId="0" borderId="20" xfId="0" applyNumberFormat="1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177" fontId="5" fillId="0" borderId="22" xfId="0" applyNumberFormat="1" applyFont="1" applyBorder="1" applyAlignment="1">
      <alignment vertical="center" shrinkToFit="1"/>
    </xf>
    <xf numFmtId="190" fontId="5" fillId="0" borderId="22" xfId="0" applyNumberFormat="1" applyFont="1" applyBorder="1" applyAlignment="1">
      <alignment vertical="center" shrinkToFit="1"/>
    </xf>
    <xf numFmtId="190" fontId="5" fillId="0" borderId="23" xfId="0" applyNumberFormat="1" applyFont="1" applyBorder="1" applyAlignment="1">
      <alignment vertical="center" shrinkToFit="1"/>
    </xf>
    <xf numFmtId="192" fontId="2" fillId="0" borderId="24" xfId="0" applyNumberFormat="1" applyFont="1" applyBorder="1" applyAlignment="1">
      <alignment vertical="center" shrinkToFit="1"/>
    </xf>
    <xf numFmtId="192" fontId="2" fillId="0" borderId="25" xfId="0" applyNumberFormat="1" applyFont="1" applyBorder="1" applyAlignment="1">
      <alignment vertical="center" shrinkToFit="1"/>
    </xf>
    <xf numFmtId="192" fontId="2" fillId="0" borderId="26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wrapText="1" shrinkToFit="1"/>
    </xf>
    <xf numFmtId="0" fontId="18" fillId="0" borderId="0" xfId="0" applyFont="1" applyFill="1" applyAlignment="1">
      <alignment/>
    </xf>
    <xf numFmtId="198" fontId="22" fillId="7" borderId="27" xfId="0" applyNumberFormat="1" applyFont="1" applyFill="1" applyBorder="1" applyAlignment="1">
      <alignment horizontal="centerContinuous" vertical="center"/>
    </xf>
    <xf numFmtId="198" fontId="24" fillId="7" borderId="28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top"/>
    </xf>
    <xf numFmtId="0" fontId="4" fillId="18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98" fontId="30" fillId="0" borderId="30" xfId="0" applyNumberFormat="1" applyFont="1" applyFill="1" applyBorder="1" applyAlignment="1">
      <alignment horizontal="center" vertical="center" wrapText="1"/>
    </xf>
    <xf numFmtId="180" fontId="35" fillId="0" borderId="31" xfId="0" applyNumberFormat="1" applyFont="1" applyFill="1" applyBorder="1" applyAlignment="1">
      <alignment horizontal="right" shrinkToFit="1"/>
    </xf>
    <xf numFmtId="180" fontId="35" fillId="0" borderId="32" xfId="0" applyNumberFormat="1" applyFont="1" applyFill="1" applyBorder="1" applyAlignment="1">
      <alignment horizontal="right" shrinkToFit="1"/>
    </xf>
    <xf numFmtId="180" fontId="35" fillId="0" borderId="33" xfId="0" applyNumberFormat="1" applyFont="1" applyFill="1" applyBorder="1" applyAlignment="1">
      <alignment horizontal="center" shrinkToFit="1"/>
    </xf>
    <xf numFmtId="0" fontId="0" fillId="19" borderId="0" xfId="0" applyFont="1" applyFill="1" applyAlignment="1">
      <alignment horizontal="left"/>
    </xf>
    <xf numFmtId="180" fontId="35" fillId="0" borderId="34" xfId="0" applyNumberFormat="1" applyFont="1" applyFill="1" applyBorder="1" applyAlignment="1">
      <alignment horizontal="right" shrinkToFit="1"/>
    </xf>
    <xf numFmtId="180" fontId="35" fillId="0" borderId="35" xfId="0" applyNumberFormat="1" applyFont="1" applyFill="1" applyBorder="1" applyAlignment="1">
      <alignment horizontal="right" shrinkToFit="1"/>
    </xf>
    <xf numFmtId="180" fontId="35" fillId="0" borderId="36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80" fontId="35" fillId="0" borderId="37" xfId="0" applyNumberFormat="1" applyFont="1" applyFill="1" applyBorder="1" applyAlignment="1">
      <alignment horizontal="right" shrinkToFit="1"/>
    </xf>
    <xf numFmtId="180" fontId="35" fillId="0" borderId="38" xfId="0" applyNumberFormat="1" applyFont="1" applyFill="1" applyBorder="1" applyAlignment="1">
      <alignment horizontal="right" shrinkToFit="1"/>
    </xf>
    <xf numFmtId="180" fontId="35" fillId="0" borderId="39" xfId="0" applyNumberFormat="1" applyFont="1" applyFill="1" applyBorder="1" applyAlignment="1">
      <alignment horizontal="center" shrinkToFit="1"/>
    </xf>
    <xf numFmtId="180" fontId="35" fillId="0" borderId="40" xfId="0" applyNumberFormat="1" applyFont="1" applyFill="1" applyBorder="1" applyAlignment="1">
      <alignment horizontal="right" shrinkToFit="1"/>
    </xf>
    <xf numFmtId="180" fontId="35" fillId="0" borderId="41" xfId="0" applyNumberFormat="1" applyFont="1" applyFill="1" applyBorder="1" applyAlignment="1">
      <alignment horizontal="right" shrinkToFit="1"/>
    </xf>
    <xf numFmtId="180" fontId="35" fillId="0" borderId="42" xfId="0" applyNumberFormat="1" applyFont="1" applyFill="1" applyBorder="1" applyAlignment="1">
      <alignment horizontal="center" shrinkToFit="1"/>
    </xf>
    <xf numFmtId="0" fontId="0" fillId="19" borderId="0" xfId="0" applyFont="1" applyFill="1" applyAlignment="1">
      <alignment/>
    </xf>
    <xf numFmtId="180" fontId="35" fillId="0" borderId="43" xfId="0" applyNumberFormat="1" applyFont="1" applyFill="1" applyBorder="1" applyAlignment="1">
      <alignment horizontal="right" shrinkToFit="1"/>
    </xf>
    <xf numFmtId="180" fontId="35" fillId="0" borderId="44" xfId="0" applyNumberFormat="1" applyFont="1" applyFill="1" applyBorder="1" applyAlignment="1">
      <alignment horizontal="right" shrinkToFit="1"/>
    </xf>
    <xf numFmtId="180" fontId="35" fillId="0" borderId="45" xfId="0" applyNumberFormat="1" applyFont="1" applyFill="1" applyBorder="1" applyAlignment="1">
      <alignment horizontal="center" shrinkToFit="1"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vertical="top"/>
    </xf>
    <xf numFmtId="0" fontId="40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4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45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53" fillId="0" borderId="0" xfId="0" applyFont="1" applyFill="1" applyAlignment="1">
      <alignment vertical="top"/>
    </xf>
    <xf numFmtId="10" fontId="0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5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58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 horizontal="center"/>
    </xf>
    <xf numFmtId="190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58" fillId="0" borderId="0" xfId="0" applyFont="1" applyFill="1" applyAlignment="1">
      <alignment/>
    </xf>
    <xf numFmtId="181" fontId="28" fillId="0" borderId="46" xfId="0" applyNumberFormat="1" applyFont="1" applyFill="1" applyBorder="1" applyAlignment="1">
      <alignment horizontal="center" vertical="top" wrapText="1" shrinkToFit="1"/>
    </xf>
    <xf numFmtId="198" fontId="28" fillId="0" borderId="47" xfId="0" applyNumberFormat="1" applyFont="1" applyFill="1" applyBorder="1" applyAlignment="1">
      <alignment horizontal="center" vertical="top" wrapText="1"/>
    </xf>
    <xf numFmtId="198" fontId="29" fillId="19" borderId="48" xfId="0" applyNumberFormat="1" applyFont="1" applyFill="1" applyBorder="1" applyAlignment="1">
      <alignment horizontal="center" vertical="top" wrapText="1"/>
    </xf>
    <xf numFmtId="198" fontId="29" fillId="18" borderId="46" xfId="0" applyNumberFormat="1" applyFont="1" applyFill="1" applyBorder="1" applyAlignment="1">
      <alignment horizontal="center" vertical="top" wrapText="1"/>
    </xf>
    <xf numFmtId="198" fontId="30" fillId="18" borderId="49" xfId="0" applyNumberFormat="1" applyFont="1" applyFill="1" applyBorder="1" applyAlignment="1">
      <alignment horizontal="center" vertical="top" wrapText="1"/>
    </xf>
    <xf numFmtId="199" fontId="27" fillId="7" borderId="50" xfId="0" applyNumberFormat="1" applyFont="1" applyFill="1" applyBorder="1" applyAlignment="1">
      <alignment horizontal="center" vertical="center" wrapText="1"/>
    </xf>
    <xf numFmtId="190" fontId="59" fillId="0" borderId="33" xfId="0" applyNumberFormat="1" applyFont="1" applyFill="1" applyBorder="1" applyAlignment="1">
      <alignment horizontal="center" shrinkToFit="1"/>
    </xf>
    <xf numFmtId="0" fontId="60" fillId="0" borderId="0" xfId="0" applyFont="1" applyAlignment="1">
      <alignment/>
    </xf>
    <xf numFmtId="190" fontId="59" fillId="0" borderId="36" xfId="0" applyNumberFormat="1" applyFont="1" applyFill="1" applyBorder="1" applyAlignment="1">
      <alignment horizontal="center" shrinkToFit="1"/>
    </xf>
    <xf numFmtId="190" fontId="59" fillId="0" borderId="45" xfId="0" applyNumberFormat="1" applyFont="1" applyFill="1" applyBorder="1" applyAlignment="1">
      <alignment horizontal="center" shrinkToFit="1"/>
    </xf>
    <xf numFmtId="190" fontId="59" fillId="0" borderId="39" xfId="0" applyNumberFormat="1" applyFont="1" applyFill="1" applyBorder="1" applyAlignment="1">
      <alignment horizontal="center" shrinkToFit="1"/>
    </xf>
    <xf numFmtId="190" fontId="59" fillId="0" borderId="42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right"/>
    </xf>
    <xf numFmtId="198" fontId="39" fillId="0" borderId="0" xfId="0" applyNumberFormat="1" applyFont="1" applyFill="1" applyAlignment="1">
      <alignment/>
    </xf>
    <xf numFmtId="198" fontId="40" fillId="0" borderId="0" xfId="0" applyNumberFormat="1" applyFont="1" applyFill="1" applyAlignment="1">
      <alignment/>
    </xf>
    <xf numFmtId="198" fontId="41" fillId="0" borderId="0" xfId="0" applyNumberFormat="1" applyFont="1" applyFill="1" applyAlignment="1">
      <alignment/>
    </xf>
    <xf numFmtId="190" fontId="42" fillId="0" borderId="0" xfId="0" applyNumberFormat="1" applyFont="1" applyFill="1" applyBorder="1" applyAlignment="1">
      <alignment/>
    </xf>
    <xf numFmtId="198" fontId="41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190" fontId="42" fillId="0" borderId="0" xfId="0" applyNumberFormat="1" applyFont="1" applyFill="1" applyAlignment="1">
      <alignment vertical="top"/>
    </xf>
    <xf numFmtId="190" fontId="49" fillId="0" borderId="0" xfId="0" applyNumberFormat="1" applyFont="1" applyFill="1" applyAlignment="1">
      <alignment vertical="top"/>
    </xf>
    <xf numFmtId="190" fontId="34" fillId="0" borderId="0" xfId="0" applyNumberFormat="1" applyFont="1" applyFill="1" applyAlignment="1">
      <alignment vertical="top"/>
    </xf>
    <xf numFmtId="192" fontId="56" fillId="0" borderId="0" xfId="0" applyNumberFormat="1" applyFont="1" applyFill="1" applyAlignment="1">
      <alignment vertical="top"/>
    </xf>
    <xf numFmtId="190" fontId="5" fillId="0" borderId="0" xfId="0" applyNumberFormat="1" applyFont="1" applyFill="1" applyAlignment="1">
      <alignment vertical="top"/>
    </xf>
    <xf numFmtId="190" fontId="10" fillId="0" borderId="0" xfId="0" applyNumberFormat="1" applyFont="1" applyFill="1" applyAlignment="1">
      <alignment vertical="top"/>
    </xf>
    <xf numFmtId="0" fontId="62" fillId="0" borderId="51" xfId="0" applyFont="1" applyFill="1" applyBorder="1" applyAlignment="1">
      <alignment horizontal="center" wrapText="1"/>
    </xf>
    <xf numFmtId="198" fontId="61" fillId="0" borderId="5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99" fontId="27" fillId="7" borderId="52" xfId="0" applyNumberFormat="1" applyFont="1" applyFill="1" applyBorder="1" applyAlignment="1">
      <alignment horizontal="center" vertical="center" wrapText="1"/>
    </xf>
    <xf numFmtId="198" fontId="24" fillId="0" borderId="53" xfId="0" applyNumberFormat="1" applyFont="1" applyFill="1" applyBorder="1" applyAlignment="1">
      <alignment horizontal="centerContinuous" vertical="center"/>
    </xf>
    <xf numFmtId="199" fontId="27" fillId="0" borderId="53" xfId="0" applyNumberFormat="1" applyFont="1" applyFill="1" applyBorder="1" applyAlignment="1">
      <alignment horizontal="center" vertical="center" wrapText="1"/>
    </xf>
    <xf numFmtId="180" fontId="36" fillId="0" borderId="53" xfId="0" applyNumberFormat="1" applyFont="1" applyFill="1" applyBorder="1" applyAlignment="1">
      <alignment shrinkToFit="1"/>
    </xf>
    <xf numFmtId="180" fontId="35" fillId="0" borderId="54" xfId="0" applyNumberFormat="1" applyFont="1" applyFill="1" applyBorder="1" applyAlignment="1">
      <alignment horizontal="center" shrinkToFit="1"/>
    </xf>
    <xf numFmtId="180" fontId="35" fillId="0" borderId="55" xfId="0" applyNumberFormat="1" applyFont="1" applyFill="1" applyBorder="1" applyAlignment="1">
      <alignment horizontal="center" shrinkToFit="1"/>
    </xf>
    <xf numFmtId="180" fontId="35" fillId="0" borderId="56" xfId="0" applyNumberFormat="1" applyFont="1" applyFill="1" applyBorder="1" applyAlignment="1">
      <alignment horizontal="center" shrinkToFit="1"/>
    </xf>
    <xf numFmtId="180" fontId="35" fillId="0" borderId="57" xfId="0" applyNumberFormat="1" applyFont="1" applyFill="1" applyBorder="1" applyAlignment="1">
      <alignment horizontal="center" shrinkToFit="1"/>
    </xf>
    <xf numFmtId="180" fontId="35" fillId="0" borderId="58" xfId="0" applyNumberFormat="1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0" fillId="0" borderId="59" xfId="0" applyFont="1" applyFill="1" applyBorder="1" applyAlignment="1">
      <alignment horizontal="right" vertical="top"/>
    </xf>
    <xf numFmtId="0" fontId="21" fillId="0" borderId="60" xfId="0" applyFont="1" applyFill="1" applyBorder="1" applyAlignment="1">
      <alignment vertical="top"/>
    </xf>
    <xf numFmtId="198" fontId="38" fillId="0" borderId="34" xfId="0" applyNumberFormat="1" applyFont="1" applyFill="1" applyBorder="1" applyAlignment="1">
      <alignment horizontal="right"/>
    </xf>
    <xf numFmtId="198" fontId="38" fillId="0" borderId="43" xfId="0" applyNumberFormat="1" applyFont="1" applyFill="1" applyBorder="1" applyAlignment="1">
      <alignment horizontal="right"/>
    </xf>
    <xf numFmtId="198" fontId="25" fillId="0" borderId="61" xfId="0" applyNumberFormat="1" applyFont="1" applyFill="1" applyBorder="1" applyAlignment="1">
      <alignment horizontal="center" vertical="center" wrapText="1"/>
    </xf>
    <xf numFmtId="198" fontId="25" fillId="0" borderId="62" xfId="0" applyNumberFormat="1" applyFont="1" applyFill="1" applyBorder="1" applyAlignment="1">
      <alignment horizontal="center" vertical="center"/>
    </xf>
    <xf numFmtId="198" fontId="25" fillId="0" borderId="63" xfId="0" applyNumberFormat="1" applyFont="1" applyFill="1" applyBorder="1" applyAlignment="1">
      <alignment horizontal="center" vertical="center"/>
    </xf>
    <xf numFmtId="199" fontId="33" fillId="18" borderId="52" xfId="0" applyNumberFormat="1" applyFont="1" applyFill="1" applyBorder="1" applyAlignment="1">
      <alignment horizontal="center" vertical="center" wrapText="1"/>
    </xf>
    <xf numFmtId="199" fontId="27" fillId="18" borderId="5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198" fontId="26" fillId="0" borderId="64" xfId="0" applyNumberFormat="1" applyFont="1" applyFill="1" applyBorder="1" applyAlignment="1">
      <alignment horizontal="center" vertical="top" wrapText="1"/>
    </xf>
    <xf numFmtId="0" fontId="0" fillId="19" borderId="65" xfId="0" applyFill="1" applyBorder="1" applyAlignment="1">
      <alignment horizontal="centerContinuous" vertical="justify" wrapText="1"/>
    </xf>
    <xf numFmtId="0" fontId="0" fillId="19" borderId="66" xfId="0" applyFill="1" applyBorder="1" applyAlignment="1">
      <alignment horizontal="centerContinuous" vertical="justify" wrapText="1"/>
    </xf>
    <xf numFmtId="198" fontId="25" fillId="19" borderId="67" xfId="0" applyNumberFormat="1" applyFont="1" applyFill="1" applyBorder="1" applyAlignment="1">
      <alignment vertical="center"/>
    </xf>
    <xf numFmtId="0" fontId="0" fillId="19" borderId="68" xfId="0" applyFill="1" applyBorder="1" applyAlignment="1">
      <alignment/>
    </xf>
    <xf numFmtId="0" fontId="0" fillId="19" borderId="11" xfId="0" applyFill="1" applyBorder="1" applyAlignment="1">
      <alignment/>
    </xf>
    <xf numFmtId="198" fontId="63" fillId="19" borderId="49" xfId="0" applyNumberFormat="1" applyFont="1" applyFill="1" applyBorder="1" applyAlignment="1">
      <alignment horizontal="center" vertical="top" wrapText="1"/>
    </xf>
    <xf numFmtId="190" fontId="25" fillId="19" borderId="49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shrinkToFit="1"/>
    </xf>
    <xf numFmtId="198" fontId="64" fillId="19" borderId="69" xfId="0" applyNumberFormat="1" applyFont="1" applyFill="1" applyBorder="1" applyAlignment="1">
      <alignment horizontal="center" vertical="top" wrapText="1"/>
    </xf>
    <xf numFmtId="198" fontId="33" fillId="19" borderId="70" xfId="0" applyNumberFormat="1" applyFont="1" applyFill="1" applyBorder="1" applyAlignment="1">
      <alignment horizontal="center" vertical="top" wrapText="1"/>
    </xf>
    <xf numFmtId="0" fontId="4" fillId="19" borderId="50" xfId="0" applyFont="1" applyFill="1" applyBorder="1" applyAlignment="1">
      <alignment horizontal="left" vertical="center" wrapText="1"/>
    </xf>
    <xf numFmtId="0" fontId="19" fillId="0" borderId="71" xfId="0" applyFont="1" applyFill="1" applyBorder="1" applyAlignment="1">
      <alignment horizontal="center" shrinkToFit="1"/>
    </xf>
    <xf numFmtId="0" fontId="19" fillId="0" borderId="72" xfId="0" applyFont="1" applyFill="1" applyBorder="1" applyAlignment="1">
      <alignment horizontal="center" shrinkToFit="1"/>
    </xf>
    <xf numFmtId="0" fontId="19" fillId="0" borderId="73" xfId="0" applyFont="1" applyFill="1" applyBorder="1" applyAlignment="1">
      <alignment horizontal="center" shrinkToFit="1"/>
    </xf>
    <xf numFmtId="0" fontId="19" fillId="0" borderId="74" xfId="0" applyFont="1" applyFill="1" applyBorder="1" applyAlignment="1">
      <alignment horizontal="center" shrinkToFit="1"/>
    </xf>
    <xf numFmtId="0" fontId="19" fillId="0" borderId="75" xfId="0" applyFont="1" applyFill="1" applyBorder="1" applyAlignment="1">
      <alignment horizontal="center" shrinkToFit="1"/>
    </xf>
    <xf numFmtId="198" fontId="65" fillId="19" borderId="76" xfId="0" applyNumberFormat="1" applyFont="1" applyFill="1" applyBorder="1" applyAlignment="1">
      <alignment horizontal="centerContinuous" vertical="justify" wrapText="1"/>
    </xf>
    <xf numFmtId="198" fontId="65" fillId="7" borderId="77" xfId="0" applyNumberFormat="1" applyFont="1" applyFill="1" applyBorder="1" applyAlignment="1">
      <alignment horizontal="centerContinuous" vertical="center"/>
    </xf>
    <xf numFmtId="198" fontId="25" fillId="19" borderId="46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left" wrapText="1"/>
    </xf>
    <xf numFmtId="49" fontId="57" fillId="0" borderId="0" xfId="0" applyNumberFormat="1" applyFont="1" applyFill="1" applyAlignment="1">
      <alignment horizontal="left" shrinkToFit="1"/>
    </xf>
    <xf numFmtId="10" fontId="8" fillId="0" borderId="0" xfId="0" applyNumberFormat="1" applyFont="1" applyAlignment="1">
      <alignment horizontal="left" shrinkToFit="1"/>
    </xf>
    <xf numFmtId="197" fontId="8" fillId="0" borderId="0" xfId="0" applyNumberFormat="1" applyFont="1" applyAlignment="1">
      <alignment horizontal="left" shrinkToFit="1"/>
    </xf>
    <xf numFmtId="9" fontId="8" fillId="0" borderId="0" xfId="0" applyNumberFormat="1" applyFont="1" applyAlignment="1">
      <alignment horizontal="left" shrinkToFit="1"/>
    </xf>
    <xf numFmtId="0" fontId="70" fillId="0" borderId="78" xfId="0" applyFont="1" applyBorder="1" applyAlignment="1">
      <alignment vertical="center" shrinkToFit="1"/>
    </xf>
    <xf numFmtId="0" fontId="70" fillId="0" borderId="79" xfId="0" applyFont="1" applyBorder="1" applyAlignment="1">
      <alignment vertical="center" shrinkToFit="1"/>
    </xf>
    <xf numFmtId="0" fontId="70" fillId="0" borderId="80" xfId="0" applyFont="1" applyBorder="1" applyAlignment="1">
      <alignment vertical="center" shrinkToFit="1"/>
    </xf>
    <xf numFmtId="10" fontId="9" fillId="0" borderId="0" xfId="0" applyNumberFormat="1" applyFont="1" applyAlignment="1">
      <alignment horizontal="left" shrinkToFit="1"/>
    </xf>
    <xf numFmtId="0" fontId="15" fillId="19" borderId="81" xfId="0" applyFont="1" applyFill="1" applyBorder="1" applyAlignment="1">
      <alignment horizontal="distributed"/>
    </xf>
    <xf numFmtId="177" fontId="68" fillId="19" borderId="16" xfId="0" applyNumberFormat="1" applyFont="1" applyFill="1" applyBorder="1" applyAlignment="1">
      <alignment vertical="center" shrinkToFit="1"/>
    </xf>
    <xf numFmtId="177" fontId="68" fillId="19" borderId="82" xfId="0" applyNumberFormat="1" applyFont="1" applyFill="1" applyBorder="1" applyAlignment="1">
      <alignment vertical="center" shrinkToFit="1"/>
    </xf>
    <xf numFmtId="177" fontId="68" fillId="19" borderId="83" xfId="0" applyNumberFormat="1" applyFont="1" applyFill="1" applyBorder="1" applyAlignment="1">
      <alignment vertical="center" shrinkToFit="1"/>
    </xf>
    <xf numFmtId="0" fontId="9" fillId="19" borderId="84" xfId="0" applyFont="1" applyFill="1" applyBorder="1" applyAlignment="1">
      <alignment horizontal="center" vertical="center"/>
    </xf>
    <xf numFmtId="190" fontId="67" fillId="19" borderId="85" xfId="0" applyNumberFormat="1" applyFont="1" applyFill="1" applyBorder="1" applyAlignment="1">
      <alignment horizontal="center" vertical="center" shrinkToFit="1"/>
    </xf>
    <xf numFmtId="190" fontId="3" fillId="19" borderId="86" xfId="0" applyNumberFormat="1" applyFont="1" applyFill="1" applyBorder="1" applyAlignment="1">
      <alignment horizontal="center"/>
    </xf>
    <xf numFmtId="190" fontId="69" fillId="19" borderId="87" xfId="0" applyNumberFormat="1" applyFont="1" applyFill="1" applyBorder="1" applyAlignment="1">
      <alignment vertical="center" shrinkToFit="1"/>
    </xf>
    <xf numFmtId="190" fontId="69" fillId="19" borderId="88" xfId="0" applyNumberFormat="1" applyFont="1" applyFill="1" applyBorder="1" applyAlignment="1">
      <alignment vertical="center" shrinkToFit="1"/>
    </xf>
    <xf numFmtId="190" fontId="69" fillId="19" borderId="89" xfId="0" applyNumberFormat="1" applyFont="1" applyFill="1" applyBorder="1" applyAlignment="1">
      <alignment vertical="center" shrinkToFit="1"/>
    </xf>
    <xf numFmtId="177" fontId="71" fillId="7" borderId="0" xfId="0" applyNumberFormat="1" applyFont="1" applyFill="1" applyAlignment="1">
      <alignment horizontal="right"/>
    </xf>
    <xf numFmtId="198" fontId="28" fillId="18" borderId="90" xfId="0" applyNumberFormat="1" applyFont="1" applyFill="1" applyBorder="1" applyAlignment="1">
      <alignment horizontal="center" vertical="center" wrapText="1"/>
    </xf>
    <xf numFmtId="180" fontId="74" fillId="0" borderId="91" xfId="0" applyNumberFormat="1" applyFont="1" applyFill="1" applyBorder="1" applyAlignment="1">
      <alignment horizontal="right" shrinkToFit="1"/>
    </xf>
    <xf numFmtId="180" fontId="74" fillId="0" borderId="92" xfId="0" applyNumberFormat="1" applyFont="1" applyFill="1" applyBorder="1" applyAlignment="1">
      <alignment horizontal="right" shrinkToFit="1"/>
    </xf>
    <xf numFmtId="180" fontId="74" fillId="0" borderId="93" xfId="0" applyNumberFormat="1" applyFont="1" applyFill="1" applyBorder="1" applyAlignment="1">
      <alignment horizontal="right" shrinkToFit="1"/>
    </xf>
    <xf numFmtId="180" fontId="74" fillId="0" borderId="94" xfId="0" applyNumberFormat="1" applyFont="1" applyFill="1" applyBorder="1" applyAlignment="1">
      <alignment horizontal="right" shrinkToFit="1"/>
    </xf>
    <xf numFmtId="180" fontId="74" fillId="0" borderId="33" xfId="0" applyNumberFormat="1" applyFont="1" applyFill="1" applyBorder="1" applyAlignment="1">
      <alignment shrinkToFit="1"/>
    </xf>
    <xf numFmtId="180" fontId="74" fillId="0" borderId="36" xfId="0" applyNumberFormat="1" applyFont="1" applyFill="1" applyBorder="1" applyAlignment="1">
      <alignment shrinkToFit="1"/>
    </xf>
    <xf numFmtId="180" fontId="74" fillId="0" borderId="72" xfId="0" applyNumberFormat="1" applyFont="1" applyFill="1" applyBorder="1" applyAlignment="1">
      <alignment shrinkToFit="1"/>
    </xf>
    <xf numFmtId="180" fontId="74" fillId="0" borderId="95" xfId="0" applyNumberFormat="1" applyFont="1" applyFill="1" applyBorder="1" applyAlignment="1">
      <alignment shrinkToFit="1"/>
    </xf>
    <xf numFmtId="180" fontId="74" fillId="0" borderId="96" xfId="0" applyNumberFormat="1" applyFont="1" applyFill="1" applyBorder="1" applyAlignment="1">
      <alignment shrinkToFit="1"/>
    </xf>
    <xf numFmtId="180" fontId="75" fillId="0" borderId="97" xfId="0" applyNumberFormat="1" applyFont="1" applyFill="1" applyBorder="1" applyAlignment="1">
      <alignment shrinkToFit="1"/>
    </xf>
    <xf numFmtId="180" fontId="75" fillId="0" borderId="95" xfId="0" applyNumberFormat="1" applyFont="1" applyFill="1" applyBorder="1" applyAlignment="1">
      <alignment shrinkToFit="1"/>
    </xf>
    <xf numFmtId="180" fontId="75" fillId="0" borderId="96" xfId="0" applyNumberFormat="1" applyFont="1" applyFill="1" applyBorder="1" applyAlignment="1">
      <alignment shrinkToFit="1"/>
    </xf>
    <xf numFmtId="180" fontId="76" fillId="19" borderId="98" xfId="0" applyNumberFormat="1" applyFont="1" applyFill="1" applyBorder="1" applyAlignment="1">
      <alignment horizontal="right" shrinkToFit="1"/>
    </xf>
    <xf numFmtId="180" fontId="77" fillId="19" borderId="98" xfId="0" applyNumberFormat="1" applyFont="1" applyFill="1" applyBorder="1" applyAlignment="1">
      <alignment horizontal="right" shrinkToFit="1"/>
    </xf>
    <xf numFmtId="180" fontId="76" fillId="19" borderId="99" xfId="0" applyNumberFormat="1" applyFont="1" applyFill="1" applyBorder="1" applyAlignment="1">
      <alignment horizontal="right" shrinkToFit="1"/>
    </xf>
    <xf numFmtId="180" fontId="77" fillId="19" borderId="99" xfId="0" applyNumberFormat="1" applyFont="1" applyFill="1" applyBorder="1" applyAlignment="1">
      <alignment horizontal="right" shrinkToFit="1"/>
    </xf>
    <xf numFmtId="180" fontId="76" fillId="19" borderId="100" xfId="0" applyNumberFormat="1" applyFont="1" applyFill="1" applyBorder="1" applyAlignment="1">
      <alignment horizontal="right" shrinkToFit="1"/>
    </xf>
    <xf numFmtId="180" fontId="76" fillId="19" borderId="101" xfId="0" applyNumberFormat="1" applyFont="1" applyFill="1" applyBorder="1" applyAlignment="1">
      <alignment horizontal="right" shrinkToFit="1"/>
    </xf>
    <xf numFmtId="180" fontId="76" fillId="19" borderId="102" xfId="0" applyNumberFormat="1" applyFont="1" applyFill="1" applyBorder="1" applyAlignment="1">
      <alignment horizontal="right" shrinkToFit="1"/>
    </xf>
    <xf numFmtId="180" fontId="77" fillId="19" borderId="100" xfId="0" applyNumberFormat="1" applyFont="1" applyFill="1" applyBorder="1" applyAlignment="1">
      <alignment horizontal="right" shrinkToFit="1"/>
    </xf>
    <xf numFmtId="180" fontId="76" fillId="0" borderId="34" xfId="0" applyNumberFormat="1" applyFont="1" applyFill="1" applyBorder="1" applyAlignment="1">
      <alignment horizontal="right" shrinkToFit="1"/>
    </xf>
    <xf numFmtId="180" fontId="76" fillId="0" borderId="43" xfId="0" applyNumberFormat="1" applyFont="1" applyFill="1" applyBorder="1" applyAlignment="1">
      <alignment horizontal="right" shrinkToFit="1"/>
    </xf>
    <xf numFmtId="180" fontId="76" fillId="0" borderId="33" xfId="0" applyNumberFormat="1" applyFont="1" applyFill="1" applyBorder="1" applyAlignment="1">
      <alignment shrinkToFit="1"/>
    </xf>
    <xf numFmtId="180" fontId="77" fillId="0" borderId="33" xfId="0" applyNumberFormat="1" applyFont="1" applyFill="1" applyBorder="1" applyAlignment="1">
      <alignment shrinkToFit="1"/>
    </xf>
    <xf numFmtId="180" fontId="76" fillId="0" borderId="36" xfId="0" applyNumberFormat="1" applyFont="1" applyFill="1" applyBorder="1" applyAlignment="1">
      <alignment shrinkToFit="1"/>
    </xf>
    <xf numFmtId="180" fontId="77" fillId="0" borderId="36" xfId="0" applyNumberFormat="1" applyFont="1" applyFill="1" applyBorder="1" applyAlignment="1">
      <alignment shrinkToFit="1"/>
    </xf>
    <xf numFmtId="180" fontId="76" fillId="0" borderId="45" xfId="0" applyNumberFormat="1" applyFont="1" applyFill="1" applyBorder="1" applyAlignment="1">
      <alignment shrinkToFit="1"/>
    </xf>
    <xf numFmtId="180" fontId="77" fillId="0" borderId="45" xfId="0" applyNumberFormat="1" applyFont="1" applyFill="1" applyBorder="1" applyAlignment="1">
      <alignment shrinkToFit="1"/>
    </xf>
    <xf numFmtId="180" fontId="76" fillId="0" borderId="103" xfId="0" applyNumberFormat="1" applyFont="1" applyFill="1" applyBorder="1" applyAlignment="1">
      <alignment shrinkToFit="1"/>
    </xf>
    <xf numFmtId="180" fontId="76" fillId="0" borderId="104" xfId="0" applyNumberFormat="1" applyFont="1" applyFill="1" applyBorder="1" applyAlignment="1">
      <alignment shrinkToFit="1"/>
    </xf>
    <xf numFmtId="180" fontId="76" fillId="0" borderId="105" xfId="0" applyNumberFormat="1" applyFont="1" applyFill="1" applyBorder="1" applyAlignment="1">
      <alignment shrinkToFit="1"/>
    </xf>
    <xf numFmtId="180" fontId="76" fillId="0" borderId="31" xfId="0" applyNumberFormat="1" applyFont="1" applyFill="1" applyBorder="1" applyAlignment="1">
      <alignment shrinkToFit="1"/>
    </xf>
    <xf numFmtId="180" fontId="76" fillId="0" borderId="34" xfId="0" applyNumberFormat="1" applyFont="1" applyFill="1" applyBorder="1" applyAlignment="1">
      <alignment shrinkToFit="1"/>
    </xf>
    <xf numFmtId="180" fontId="76" fillId="0" borderId="43" xfId="0" applyNumberFormat="1" applyFont="1" applyFill="1" applyBorder="1" applyAlignment="1">
      <alignment shrinkToFit="1"/>
    </xf>
    <xf numFmtId="0" fontId="0" fillId="0" borderId="0" xfId="33" applyFont="1" applyFill="1" applyAlignment="1">
      <alignment horizontal="left"/>
      <protection/>
    </xf>
    <xf numFmtId="0" fontId="91" fillId="0" borderId="0" xfId="33" applyFont="1" applyFill="1" applyBorder="1" applyAlignment="1">
      <alignment horizontal="left"/>
      <protection/>
    </xf>
    <xf numFmtId="0" fontId="0" fillId="0" borderId="0" xfId="33" applyFont="1" applyFill="1" applyBorder="1" applyAlignment="1">
      <alignment horizontal="left"/>
      <protection/>
    </xf>
    <xf numFmtId="0" fontId="92" fillId="0" borderId="0" xfId="33" applyFont="1" applyFill="1" applyBorder="1" applyAlignment="1">
      <alignment horizontal="left"/>
      <protection/>
    </xf>
    <xf numFmtId="0" fontId="92" fillId="0" borderId="106" xfId="33" applyFont="1" applyFill="1" applyBorder="1" applyAlignment="1">
      <alignment horizontal="left" vertical="center" wrapText="1"/>
      <protection/>
    </xf>
    <xf numFmtId="0" fontId="92" fillId="0" borderId="107" xfId="33" applyFont="1" applyFill="1" applyBorder="1" applyAlignment="1">
      <alignment horizontal="left" vertical="center"/>
      <protection/>
    </xf>
    <xf numFmtId="0" fontId="92" fillId="0" borderId="106" xfId="33" applyFont="1" applyFill="1" applyBorder="1" applyAlignment="1">
      <alignment horizontal="left" vertical="center"/>
      <protection/>
    </xf>
    <xf numFmtId="0" fontId="0" fillId="0" borderId="108" xfId="33" applyFont="1" applyFill="1" applyBorder="1" applyAlignment="1">
      <alignment horizontal="left"/>
      <protection/>
    </xf>
    <xf numFmtId="202" fontId="0" fillId="0" borderId="0" xfId="36" applyFont="1" applyFill="1" applyBorder="1" applyAlignment="1">
      <alignment horizontal="left"/>
    </xf>
    <xf numFmtId="0" fontId="0" fillId="0" borderId="109" xfId="33" applyFont="1" applyFill="1" applyBorder="1" applyAlignment="1">
      <alignment horizontal="left"/>
      <protection/>
    </xf>
    <xf numFmtId="0" fontId="0" fillId="0" borderId="110" xfId="33" applyFont="1" applyFill="1" applyBorder="1" applyAlignment="1">
      <alignment horizontal="left"/>
      <protection/>
    </xf>
    <xf numFmtId="0" fontId="73" fillId="0" borderId="111" xfId="33" applyFont="1" applyFill="1" applyBorder="1" applyAlignment="1">
      <alignment horizontal="left"/>
      <protection/>
    </xf>
    <xf numFmtId="0" fontId="73" fillId="0" borderId="112" xfId="33" applyFont="1" applyFill="1" applyBorder="1" applyAlignment="1">
      <alignment horizontal="left"/>
      <protection/>
    </xf>
    <xf numFmtId="0" fontId="73" fillId="0" borderId="109" xfId="33" applyFont="1" applyFill="1" applyBorder="1" applyAlignment="1">
      <alignment horizontal="left"/>
      <protection/>
    </xf>
    <xf numFmtId="0" fontId="73" fillId="0" borderId="113" xfId="33" applyFont="1" applyFill="1" applyBorder="1" applyAlignment="1">
      <alignment horizontal="left"/>
      <protection/>
    </xf>
    <xf numFmtId="0" fontId="0" fillId="0" borderId="114" xfId="33" applyFont="1" applyFill="1" applyBorder="1" applyAlignment="1">
      <alignment horizontal="left"/>
      <protection/>
    </xf>
    <xf numFmtId="202" fontId="0" fillId="0" borderId="115" xfId="36" applyFont="1" applyFill="1" applyBorder="1" applyAlignment="1">
      <alignment horizontal="left"/>
    </xf>
    <xf numFmtId="0" fontId="0" fillId="0" borderId="116" xfId="33" applyFont="1" applyFill="1" applyBorder="1" applyAlignment="1">
      <alignment horizontal="left"/>
      <protection/>
    </xf>
    <xf numFmtId="0" fontId="0" fillId="0" borderId="117" xfId="33" applyFont="1" applyFill="1" applyBorder="1" applyAlignment="1">
      <alignment horizontal="left"/>
      <protection/>
    </xf>
    <xf numFmtId="0" fontId="0" fillId="0" borderId="115" xfId="33" applyFont="1" applyFill="1" applyBorder="1" applyAlignment="1">
      <alignment horizontal="left"/>
      <protection/>
    </xf>
    <xf numFmtId="0" fontId="73" fillId="0" borderId="116" xfId="33" applyFont="1" applyFill="1" applyBorder="1" applyAlignment="1">
      <alignment horizontal="left"/>
      <protection/>
    </xf>
    <xf numFmtId="0" fontId="73" fillId="0" borderId="118" xfId="33" applyFont="1" applyFill="1" applyBorder="1" applyAlignment="1">
      <alignment horizontal="left"/>
      <protection/>
    </xf>
    <xf numFmtId="0" fontId="0" fillId="0" borderId="119" xfId="33" applyFont="1" applyFill="1" applyBorder="1" applyAlignment="1">
      <alignment horizontal="left"/>
      <protection/>
    </xf>
    <xf numFmtId="0" fontId="0" fillId="0" borderId="120" xfId="33" applyFont="1" applyFill="1" applyBorder="1" applyAlignment="1">
      <alignment horizontal="left"/>
      <protection/>
    </xf>
    <xf numFmtId="0" fontId="0" fillId="0" borderId="121" xfId="33" applyFont="1" applyFill="1" applyBorder="1" applyAlignment="1">
      <alignment horizontal="left"/>
      <protection/>
    </xf>
    <xf numFmtId="202" fontId="0" fillId="0" borderId="121" xfId="36" applyFont="1" applyFill="1" applyBorder="1" applyAlignment="1">
      <alignment horizontal="left"/>
    </xf>
    <xf numFmtId="0" fontId="0" fillId="0" borderId="122" xfId="33" applyFont="1" applyFill="1" applyBorder="1" applyAlignment="1">
      <alignment horizontal="left"/>
      <protection/>
    </xf>
    <xf numFmtId="202" fontId="0" fillId="0" borderId="123" xfId="36" applyFont="1" applyFill="1" applyBorder="1" applyAlignment="1">
      <alignment horizontal="left"/>
    </xf>
    <xf numFmtId="0" fontId="0" fillId="0" borderId="124" xfId="33" applyFont="1" applyFill="1" applyBorder="1" applyAlignment="1">
      <alignment horizontal="left"/>
      <protection/>
    </xf>
    <xf numFmtId="0" fontId="0" fillId="0" borderId="125" xfId="33" applyFont="1" applyFill="1" applyBorder="1" applyAlignment="1">
      <alignment horizontal="left"/>
      <protection/>
    </xf>
    <xf numFmtId="0" fontId="0" fillId="0" borderId="126" xfId="33" applyFont="1" applyFill="1" applyBorder="1" applyAlignment="1">
      <alignment horizontal="left"/>
      <protection/>
    </xf>
    <xf numFmtId="0" fontId="73" fillId="0" borderId="124" xfId="33" applyFont="1" applyFill="1" applyBorder="1" applyAlignment="1">
      <alignment horizontal="left"/>
      <protection/>
    </xf>
    <xf numFmtId="0" fontId="73" fillId="0" borderId="127" xfId="33" applyFont="1" applyFill="1" applyBorder="1" applyAlignment="1">
      <alignment horizontal="left"/>
      <protection/>
    </xf>
    <xf numFmtId="0" fontId="47" fillId="0" borderId="0" xfId="33" applyFont="1" applyFill="1" applyAlignment="1">
      <alignment horizontal="left" vertical="top"/>
      <protection/>
    </xf>
    <xf numFmtId="0" fontId="0" fillId="0" borderId="0" xfId="33" applyFont="1" applyFill="1" applyAlignment="1">
      <alignment horizontal="left" vertical="top"/>
      <protection/>
    </xf>
    <xf numFmtId="0" fontId="47" fillId="0" borderId="0" xfId="33" applyFont="1" applyFill="1" applyAlignment="1">
      <alignment horizontal="left"/>
      <protection/>
    </xf>
    <xf numFmtId="0" fontId="43" fillId="0" borderId="0" xfId="33" applyFont="1" applyFill="1" applyAlignment="1">
      <alignment horizontal="left" vertical="top" wrapText="1"/>
      <protection/>
    </xf>
    <xf numFmtId="177" fontId="77" fillId="0" borderId="33" xfId="0" applyNumberFormat="1" applyFont="1" applyFill="1" applyBorder="1" applyAlignment="1">
      <alignment horizontal="right" shrinkToFit="1"/>
    </xf>
    <xf numFmtId="177" fontId="77" fillId="0" borderId="36" xfId="0" applyNumberFormat="1" applyFont="1" applyFill="1" applyBorder="1" applyAlignment="1">
      <alignment horizontal="right" shrinkToFit="1"/>
    </xf>
    <xf numFmtId="177" fontId="77" fillId="0" borderId="45" xfId="0" applyNumberFormat="1" applyFont="1" applyFill="1" applyBorder="1" applyAlignment="1">
      <alignment horizontal="right" shrinkToFit="1"/>
    </xf>
    <xf numFmtId="198" fontId="38" fillId="0" borderId="31" xfId="0" applyNumberFormat="1" applyFont="1" applyFill="1" applyBorder="1" applyAlignment="1">
      <alignment horizontal="right"/>
    </xf>
    <xf numFmtId="198" fontId="38" fillId="0" borderId="128" xfId="0" applyNumberFormat="1" applyFont="1" applyFill="1" applyBorder="1" applyAlignment="1">
      <alignment horizontal="right"/>
    </xf>
    <xf numFmtId="0" fontId="50" fillId="0" borderId="129" xfId="0" applyFont="1" applyFill="1" applyBorder="1" applyAlignment="1">
      <alignment horizontal="right"/>
    </xf>
    <xf numFmtId="0" fontId="94" fillId="0" borderId="51" xfId="0" applyFont="1" applyFill="1" applyBorder="1" applyAlignment="1">
      <alignment horizontal="right" wrapText="1"/>
    </xf>
    <xf numFmtId="180" fontId="95" fillId="0" borderId="51" xfId="0" applyNumberFormat="1" applyFont="1" applyFill="1" applyBorder="1" applyAlignment="1">
      <alignment horizontal="right"/>
    </xf>
    <xf numFmtId="198" fontId="38" fillId="0" borderId="130" xfId="0" applyNumberFormat="1" applyFont="1" applyFill="1" applyBorder="1" applyAlignment="1">
      <alignment horizontal="right"/>
    </xf>
    <xf numFmtId="198" fontId="96" fillId="0" borderId="31" xfId="0" applyNumberFormat="1" applyFont="1" applyFill="1" applyBorder="1" applyAlignment="1">
      <alignment horizontal="right"/>
    </xf>
    <xf numFmtId="200" fontId="38" fillId="0" borderId="34" xfId="0" applyNumberFormat="1" applyFont="1" applyFill="1" applyBorder="1" applyAlignment="1">
      <alignment horizontal="right"/>
    </xf>
    <xf numFmtId="180" fontId="93" fillId="0" borderId="131" xfId="0" applyNumberFormat="1" applyFont="1" applyFill="1" applyBorder="1" applyAlignment="1">
      <alignment horizontal="right" shrinkToFit="1"/>
    </xf>
    <xf numFmtId="180" fontId="93" fillId="0" borderId="132" xfId="0" applyNumberFormat="1" applyFont="1" applyFill="1" applyBorder="1" applyAlignment="1">
      <alignment horizontal="right" shrinkToFit="1"/>
    </xf>
    <xf numFmtId="180" fontId="93" fillId="0" borderId="133" xfId="0" applyNumberFormat="1" applyFont="1" applyFill="1" applyBorder="1" applyAlignment="1">
      <alignment horizontal="right" shrinkToFit="1"/>
    </xf>
    <xf numFmtId="180" fontId="93" fillId="0" borderId="134" xfId="0" applyNumberFormat="1" applyFont="1" applyFill="1" applyBorder="1" applyAlignment="1">
      <alignment horizontal="right" shrinkToFit="1"/>
    </xf>
    <xf numFmtId="180" fontId="95" fillId="0" borderId="32" xfId="0" applyNumberFormat="1" applyFont="1" applyFill="1" applyBorder="1" applyAlignment="1">
      <alignment horizontal="right" shrinkToFit="1"/>
    </xf>
    <xf numFmtId="180" fontId="93" fillId="0" borderId="35" xfId="0" applyNumberFormat="1" applyFont="1" applyFill="1" applyBorder="1" applyAlignment="1">
      <alignment horizontal="right" shrinkToFit="1"/>
    </xf>
    <xf numFmtId="180" fontId="93" fillId="0" borderId="44" xfId="0" applyNumberFormat="1" applyFont="1" applyFill="1" applyBorder="1" applyAlignment="1">
      <alignment horizontal="right" shrinkToFit="1"/>
    </xf>
    <xf numFmtId="0" fontId="97" fillId="0" borderId="0" xfId="0" applyFont="1" applyFill="1" applyAlignment="1">
      <alignment vertical="top"/>
    </xf>
    <xf numFmtId="0" fontId="99" fillId="0" borderId="0" xfId="0" applyFont="1" applyFill="1" applyAlignment="1">
      <alignment vertical="top"/>
    </xf>
    <xf numFmtId="0" fontId="100" fillId="0" borderId="0" xfId="0" applyFont="1" applyFill="1" applyAlignment="1">
      <alignment vertical="top"/>
    </xf>
    <xf numFmtId="0" fontId="101" fillId="0" borderId="0" xfId="0" applyFont="1" applyFill="1" applyAlignment="1">
      <alignment vertical="top"/>
    </xf>
    <xf numFmtId="190" fontId="100" fillId="0" borderId="0" xfId="0" applyNumberFormat="1" applyFont="1" applyFill="1" applyAlignment="1">
      <alignment vertical="top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190" fontId="100" fillId="0" borderId="0" xfId="0" applyNumberFormat="1" applyFont="1" applyFill="1" applyAlignment="1">
      <alignment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 horizontal="right"/>
    </xf>
    <xf numFmtId="0" fontId="99" fillId="0" borderId="0" xfId="0" applyFont="1" applyFill="1" applyAlignment="1">
      <alignment horizontal="right"/>
    </xf>
    <xf numFmtId="0" fontId="101" fillId="0" borderId="0" xfId="0" applyFont="1" applyFill="1" applyAlignment="1">
      <alignment/>
    </xf>
    <xf numFmtId="0" fontId="100" fillId="0" borderId="0" xfId="0" applyFont="1" applyFill="1" applyAlignment="1">
      <alignment horizontal="center"/>
    </xf>
    <xf numFmtId="190" fontId="100" fillId="0" borderId="0" xfId="0" applyNumberFormat="1" applyFont="1" applyFill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Alignment="1">
      <alignment horizontal="left"/>
    </xf>
    <xf numFmtId="180" fontId="74" fillId="0" borderId="135" xfId="0" applyNumberFormat="1" applyFont="1" applyFill="1" applyBorder="1" applyAlignment="1">
      <alignment horizontal="right" shrinkToFit="1"/>
    </xf>
    <xf numFmtId="180" fontId="74" fillId="0" borderId="136" xfId="0" applyNumberFormat="1" applyFont="1" applyFill="1" applyBorder="1" applyAlignment="1">
      <alignment horizontal="right" shrinkToFit="1"/>
    </xf>
    <xf numFmtId="180" fontId="74" fillId="0" borderId="137" xfId="0" applyNumberFormat="1" applyFont="1" applyFill="1" applyBorder="1" applyAlignment="1">
      <alignment horizontal="right" shrinkToFit="1"/>
    </xf>
    <xf numFmtId="0" fontId="76" fillId="0" borderId="31" xfId="0" applyFont="1" applyFill="1" applyBorder="1" applyAlignment="1">
      <alignment horizontal="right" shrinkToFit="1"/>
    </xf>
    <xf numFmtId="0" fontId="76" fillId="0" borderId="34" xfId="0" applyFont="1" applyFill="1" applyBorder="1" applyAlignment="1">
      <alignment horizontal="right" shrinkToFit="1"/>
    </xf>
    <xf numFmtId="0" fontId="76" fillId="0" borderId="128" xfId="0" applyFont="1" applyFill="1" applyBorder="1" applyAlignment="1">
      <alignment horizontal="right" shrinkToFit="1"/>
    </xf>
    <xf numFmtId="177" fontId="77" fillId="0" borderId="138" xfId="0" applyNumberFormat="1" applyFont="1" applyFill="1" applyBorder="1" applyAlignment="1">
      <alignment horizontal="right" shrinkToFit="1"/>
    </xf>
    <xf numFmtId="180" fontId="74" fillId="0" borderId="139" xfId="0" applyNumberFormat="1" applyFont="1" applyFill="1" applyBorder="1" applyAlignment="1">
      <alignment shrinkToFit="1"/>
    </xf>
    <xf numFmtId="180" fontId="76" fillId="0" borderId="31" xfId="0" applyNumberFormat="1" applyFont="1" applyFill="1" applyBorder="1" applyAlignment="1">
      <alignment horizontal="right" shrinkToFit="1"/>
    </xf>
    <xf numFmtId="180" fontId="74" fillId="0" borderId="97" xfId="0" applyNumberFormat="1" applyFont="1" applyFill="1" applyBorder="1" applyAlignment="1">
      <alignment shrinkToFit="1"/>
    </xf>
    <xf numFmtId="198" fontId="65" fillId="18" borderId="76" xfId="0" applyNumberFormat="1" applyFont="1" applyFill="1" applyBorder="1" applyAlignment="1">
      <alignment horizontal="centerContinuous" vertical="center"/>
    </xf>
    <xf numFmtId="198" fontId="22" fillId="18" borderId="65" xfId="0" applyNumberFormat="1" applyFont="1" applyFill="1" applyBorder="1" applyAlignment="1">
      <alignment horizontal="centerContinuous" vertical="center"/>
    </xf>
    <xf numFmtId="198" fontId="23" fillId="18" borderId="66" xfId="0" applyNumberFormat="1" applyFont="1" applyFill="1" applyBorder="1" applyAlignment="1">
      <alignment horizontal="centerContinuous" vertical="center"/>
    </xf>
    <xf numFmtId="0" fontId="102" fillId="0" borderId="64" xfId="0" applyFont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177" fontId="103" fillId="0" borderId="0" xfId="0" applyNumberFormat="1" applyFont="1" applyFill="1" applyBorder="1" applyAlignment="1">
      <alignment horizontal="left" shrinkToFit="1"/>
    </xf>
    <xf numFmtId="180" fontId="95" fillId="0" borderId="35" xfId="0" applyNumberFormat="1" applyFont="1" applyFill="1" applyBorder="1" applyAlignment="1">
      <alignment horizontal="right" shrinkToFit="1"/>
    </xf>
    <xf numFmtId="0" fontId="26" fillId="0" borderId="0" xfId="0" applyFont="1" applyFill="1" applyAlignment="1">
      <alignment vertical="top"/>
    </xf>
    <xf numFmtId="198" fontId="34" fillId="0" borderId="0" xfId="0" applyNumberFormat="1" applyFont="1" applyFill="1" applyAlignment="1">
      <alignment/>
    </xf>
    <xf numFmtId="0" fontId="66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180" fontId="76" fillId="19" borderId="140" xfId="0" applyNumberFormat="1" applyFont="1" applyFill="1" applyBorder="1" applyAlignment="1">
      <alignment horizontal="right" shrinkToFit="1"/>
    </xf>
    <xf numFmtId="180" fontId="77" fillId="19" borderId="140" xfId="0" applyNumberFormat="1" applyFont="1" applyFill="1" applyBorder="1" applyAlignment="1">
      <alignment horizontal="right" shrinkToFit="1"/>
    </xf>
    <xf numFmtId="180" fontId="74" fillId="0" borderId="141" xfId="0" applyNumberFormat="1" applyFont="1" applyFill="1" applyBorder="1" applyAlignment="1">
      <alignment horizontal="right" shrinkToFit="1"/>
    </xf>
    <xf numFmtId="180" fontId="74" fillId="0" borderId="138" xfId="0" applyNumberFormat="1" applyFont="1" applyFill="1" applyBorder="1" applyAlignment="1">
      <alignment shrinkToFit="1"/>
    </xf>
    <xf numFmtId="180" fontId="74" fillId="0" borderId="71" xfId="0" applyNumberFormat="1" applyFont="1" applyFill="1" applyBorder="1" applyAlignment="1">
      <alignment shrinkToFit="1"/>
    </xf>
    <xf numFmtId="198" fontId="29" fillId="7" borderId="90" xfId="0" applyNumberFormat="1" applyFont="1" applyFill="1" applyBorder="1" applyAlignment="1">
      <alignment horizontal="center" vertical="center" wrapText="1"/>
    </xf>
    <xf numFmtId="198" fontId="28" fillId="7" borderId="46" xfId="0" applyNumberFormat="1" applyFont="1" applyFill="1" applyBorder="1" applyAlignment="1">
      <alignment horizontal="center" vertical="center" wrapText="1"/>
    </xf>
    <xf numFmtId="199" fontId="30" fillId="7" borderId="29" xfId="0" applyNumberFormat="1" applyFont="1" applyFill="1" applyBorder="1" applyAlignment="1">
      <alignment horizontal="center" vertical="center" wrapText="1"/>
    </xf>
    <xf numFmtId="199" fontId="25" fillId="7" borderId="49" xfId="0" applyNumberFormat="1" applyFont="1" applyFill="1" applyBorder="1" applyAlignment="1">
      <alignment horizontal="center" vertical="center" wrapText="1"/>
    </xf>
    <xf numFmtId="198" fontId="25" fillId="19" borderId="142" xfId="0" applyNumberFormat="1" applyFont="1" applyFill="1" applyBorder="1" applyAlignment="1">
      <alignment horizontal="left" vertical="center" wrapText="1"/>
    </xf>
    <xf numFmtId="0" fontId="4" fillId="19" borderId="143" xfId="0" applyFont="1" applyFill="1" applyBorder="1" applyAlignment="1">
      <alignment horizontal="left" wrapText="1"/>
    </xf>
    <xf numFmtId="0" fontId="4" fillId="19" borderId="144" xfId="0" applyFont="1" applyFill="1" applyBorder="1" applyAlignment="1">
      <alignment horizontal="left" wrapText="1"/>
    </xf>
    <xf numFmtId="0" fontId="72" fillId="19" borderId="142" xfId="0" applyFont="1" applyFill="1" applyBorder="1" applyAlignment="1">
      <alignment horizontal="left" vertical="center" wrapText="1"/>
    </xf>
    <xf numFmtId="0" fontId="72" fillId="0" borderId="143" xfId="0" applyFont="1" applyBorder="1" applyAlignment="1">
      <alignment horizontal="left" wrapText="1"/>
    </xf>
    <xf numFmtId="0" fontId="72" fillId="0" borderId="144" xfId="0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190" fontId="3" fillId="0" borderId="148" xfId="0" applyNumberFormat="1" applyFont="1" applyBorder="1" applyAlignment="1">
      <alignment horizontal="left" vertical="center" wrapText="1"/>
    </xf>
    <xf numFmtId="0" fontId="0" fillId="0" borderId="149" xfId="0" applyBorder="1" applyAlignment="1">
      <alignment vertical="center" wrapText="1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left" vertical="top"/>
    </xf>
    <xf numFmtId="0" fontId="2" fillId="0" borderId="153" xfId="0" applyFont="1" applyBorder="1" applyAlignment="1">
      <alignment horizontal="left" vertical="top"/>
    </xf>
    <xf numFmtId="0" fontId="2" fillId="0" borderId="153" xfId="0" applyFont="1" applyBorder="1" applyAlignment="1">
      <alignment/>
    </xf>
    <xf numFmtId="0" fontId="2" fillId="0" borderId="154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177" fontId="13" fillId="0" borderId="155" xfId="0" applyNumberFormat="1" applyFont="1" applyBorder="1" applyAlignment="1">
      <alignment horizontal="center" vertical="center"/>
    </xf>
    <xf numFmtId="0" fontId="13" fillId="0" borderId="156" xfId="0" applyFont="1" applyBorder="1" applyAlignment="1">
      <alignment vertical="center"/>
    </xf>
    <xf numFmtId="0" fontId="43" fillId="0" borderId="0" xfId="33" applyFont="1" applyFill="1" applyAlignment="1">
      <alignment vertical="top" wrapText="1"/>
      <protection/>
    </xf>
    <xf numFmtId="0" fontId="92" fillId="0" borderId="157" xfId="33" applyFont="1" applyFill="1" applyBorder="1" applyAlignment="1">
      <alignment horizontal="left" vertical="center" wrapText="1"/>
      <protection/>
    </xf>
    <xf numFmtId="0" fontId="0" fillId="0" borderId="114" xfId="33" applyFont="1" applyFill="1" applyBorder="1" applyAlignment="1">
      <alignment horizontal="left" vertical="center" wrapText="1"/>
      <protection/>
    </xf>
    <xf numFmtId="0" fontId="0" fillId="0" borderId="158" xfId="33" applyFont="1" applyFill="1" applyBorder="1" applyAlignment="1">
      <alignment horizontal="left" vertical="center" wrapText="1"/>
      <protection/>
    </xf>
    <xf numFmtId="0" fontId="0" fillId="0" borderId="109" xfId="33" applyFont="1" applyFill="1" applyBorder="1" applyAlignment="1">
      <alignment horizontal="left" vertical="center" wrapText="1"/>
      <protection/>
    </xf>
    <xf numFmtId="0" fontId="0" fillId="0" borderId="159" xfId="33" applyFont="1" applyFill="1" applyBorder="1" applyAlignment="1">
      <alignment horizontal="left" vertical="center" wrapText="1"/>
      <protection/>
    </xf>
    <xf numFmtId="0" fontId="0" fillId="0" borderId="160" xfId="33" applyFont="1" applyFill="1" applyBorder="1" applyAlignment="1">
      <alignment horizontal="left" vertical="center" wrapText="1"/>
      <protection/>
    </xf>
    <xf numFmtId="0" fontId="92" fillId="0" borderId="161" xfId="33" applyFont="1" applyFill="1" applyBorder="1" applyAlignment="1">
      <alignment horizontal="left" vertical="center"/>
      <protection/>
    </xf>
    <xf numFmtId="0" fontId="0" fillId="0" borderId="162" xfId="33" applyFont="1" applyFill="1" applyBorder="1" applyAlignment="1">
      <alignment horizontal="left" vertical="center"/>
      <protection/>
    </xf>
    <xf numFmtId="0" fontId="0" fillId="0" borderId="163" xfId="33" applyFont="1" applyFill="1" applyBorder="1" applyAlignment="1">
      <alignment horizontal="left" vertical="center"/>
      <protection/>
    </xf>
    <xf numFmtId="0" fontId="92" fillId="0" borderId="158" xfId="33" applyFont="1" applyFill="1" applyBorder="1" applyAlignment="1">
      <alignment horizontal="left" vertical="center"/>
      <protection/>
    </xf>
    <xf numFmtId="0" fontId="92" fillId="0" borderId="116" xfId="33" applyFont="1" applyFill="1" applyBorder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健保險費負擔金額表(三)-公、民營事業、機構及有一定雇主之受僱者適用(105.1.1生效)1041216" xfId="33"/>
    <cellStyle name="Comma" xfId="34"/>
    <cellStyle name="Comma [0]" xfId="35"/>
    <cellStyle name="千分位[0]_健保險費負擔金額表(三)-公、民營事業、機構及有一定雇主之受僱者適用(105.1.1生效)1041216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3</xdr:row>
      <xdr:rowOff>1447800</xdr:rowOff>
    </xdr:from>
    <xdr:to>
      <xdr:col>14</xdr:col>
      <xdr:colOff>9525</xdr:colOff>
      <xdr:row>3</xdr:row>
      <xdr:rowOff>2000250</xdr:rowOff>
    </xdr:to>
    <xdr:grpSp>
      <xdr:nvGrpSpPr>
        <xdr:cNvPr id="1" name="Group 6"/>
        <xdr:cNvGrpSpPr>
          <a:grpSpLocks/>
        </xdr:cNvGrpSpPr>
      </xdr:nvGrpSpPr>
      <xdr:grpSpPr>
        <a:xfrm>
          <a:off x="4371975" y="2733675"/>
          <a:ext cx="6000750" cy="561975"/>
          <a:chOff x="450" y="282"/>
          <a:chExt cx="631" cy="5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450" y="282"/>
            <a:ext cx="631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450" y="282"/>
            <a:ext cx="2" cy="5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04825"/>
          <a:ext cx="6762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266700</xdr:colOff>
      <xdr:row>1</xdr:row>
      <xdr:rowOff>66675</xdr:rowOff>
    </xdr:from>
    <xdr:ext cx="409575" cy="438150"/>
    <xdr:sp>
      <xdr:nvSpPr>
        <xdr:cNvPr id="2" name="TextBox 2"/>
        <xdr:cNvSpPr txBox="1">
          <a:spLocks noChangeArrowheads="1"/>
        </xdr:cNvSpPr>
      </xdr:nvSpPr>
      <xdr:spPr>
        <a:xfrm>
          <a:off x="266700" y="552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
級距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47675" cy="523875"/>
    <xdr:sp>
      <xdr:nvSpPr>
        <xdr:cNvPr id="3" name="TextBox 3"/>
        <xdr:cNvSpPr txBox="1">
          <a:spLocks noChangeArrowheads="1"/>
        </xdr:cNvSpPr>
      </xdr:nvSpPr>
      <xdr:spPr>
        <a:xfrm>
          <a:off x="0" y="1457325"/>
          <a:ext cx="447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投保天數</a:t>
          </a:r>
        </a:p>
      </xdr:txBody>
    </xdr:sp>
    <xdr:clientData/>
  </xdr:oneCellAnchor>
  <xdr:twoCellAnchor>
    <xdr:from>
      <xdr:col>0</xdr:col>
      <xdr:colOff>28575</xdr:colOff>
      <xdr:row>34</xdr:row>
      <xdr:rowOff>0</xdr:rowOff>
    </xdr:from>
    <xdr:to>
      <xdr:col>1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4687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65" zoomScaleNormal="65" zoomScaleSheetLayoutView="75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00390625" defaultRowHeight="16.5"/>
  <cols>
    <col min="1" max="1" width="16.875" style="110" customWidth="1"/>
    <col min="2" max="2" width="12.375" style="91" customWidth="1"/>
    <col min="3" max="3" width="8.125" style="45" customWidth="1"/>
    <col min="4" max="4" width="5.50390625" style="45" customWidth="1"/>
    <col min="5" max="5" width="7.75390625" style="92" customWidth="1"/>
    <col min="6" max="6" width="14.875" style="96" customWidth="1"/>
    <col min="7" max="7" width="9.125" style="96" customWidth="1"/>
    <col min="8" max="8" width="9.50390625" style="66" customWidth="1"/>
    <col min="9" max="9" width="10.625" style="66" customWidth="1"/>
    <col min="10" max="10" width="8.375" style="67" customWidth="1"/>
    <col min="11" max="11" width="10.125" style="67" customWidth="1"/>
    <col min="12" max="12" width="9.75390625" style="67" customWidth="1"/>
    <col min="13" max="13" width="9.875" style="97" customWidth="1"/>
    <col min="14" max="14" width="3.125" style="97" customWidth="1"/>
    <col min="15" max="15" width="9.25390625" style="93" customWidth="1"/>
    <col min="16" max="16" width="6.00390625" style="93" customWidth="1"/>
    <col min="17" max="17" width="5.625" style="95" customWidth="1"/>
    <col min="18" max="18" width="7.375" style="94" customWidth="1"/>
    <col min="19" max="19" width="21.75390625" style="0" customWidth="1"/>
    <col min="20" max="20" width="7.00390625" style="44" customWidth="1"/>
    <col min="21" max="16384" width="9.00390625" style="45" customWidth="1"/>
  </cols>
  <sheetData>
    <row r="1" spans="1:18" s="35" customFormat="1" ht="35.25" customHeight="1" thickBot="1">
      <c r="A1" s="136" t="s">
        <v>396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26"/>
      <c r="O1" s="126"/>
      <c r="P1" s="126"/>
      <c r="Q1" s="126"/>
      <c r="R1" s="126"/>
    </row>
    <row r="2" spans="1:18" s="40" customFormat="1" ht="37.5" customHeight="1">
      <c r="A2" s="138"/>
      <c r="B2" s="139"/>
      <c r="C2" s="165" t="s">
        <v>126</v>
      </c>
      <c r="D2" s="149"/>
      <c r="E2" s="149"/>
      <c r="F2" s="149"/>
      <c r="G2" s="150"/>
      <c r="H2" s="306" t="s">
        <v>127</v>
      </c>
      <c r="I2" s="307"/>
      <c r="J2" s="308"/>
      <c r="K2" s="166" t="s">
        <v>128</v>
      </c>
      <c r="L2" s="36"/>
      <c r="M2" s="37"/>
      <c r="N2" s="128"/>
      <c r="O2" s="329" t="s">
        <v>244</v>
      </c>
      <c r="P2" s="330"/>
      <c r="Q2" s="330"/>
      <c r="R2" s="331"/>
    </row>
    <row r="3" spans="1:18" ht="28.5" customHeight="1" thickBot="1">
      <c r="A3" s="143" t="s">
        <v>38</v>
      </c>
      <c r="B3" s="144" t="s">
        <v>26</v>
      </c>
      <c r="C3" s="151" t="s">
        <v>39</v>
      </c>
      <c r="D3" s="152"/>
      <c r="E3" s="153"/>
      <c r="F3" s="167" t="s">
        <v>125</v>
      </c>
      <c r="G3" s="159"/>
      <c r="H3" s="188" t="s">
        <v>246</v>
      </c>
      <c r="I3" s="41" t="s">
        <v>247</v>
      </c>
      <c r="J3" s="146" t="s">
        <v>40</v>
      </c>
      <c r="K3" s="322" t="s">
        <v>41</v>
      </c>
      <c r="L3" s="324" t="s">
        <v>245</v>
      </c>
      <c r="M3" s="103"/>
      <c r="N3" s="129"/>
      <c r="O3" s="326" t="s">
        <v>266</v>
      </c>
      <c r="P3" s="327"/>
      <c r="Q3" s="327"/>
      <c r="R3" s="328"/>
    </row>
    <row r="4" spans="1:20" ht="158.25" customHeight="1" thickBot="1">
      <c r="A4" s="142" t="s">
        <v>43</v>
      </c>
      <c r="B4" s="46" t="s">
        <v>44</v>
      </c>
      <c r="C4" s="98" t="s">
        <v>45</v>
      </c>
      <c r="D4" s="99" t="s">
        <v>46</v>
      </c>
      <c r="E4" s="100" t="s">
        <v>47</v>
      </c>
      <c r="F4" s="157" t="s">
        <v>248</v>
      </c>
      <c r="G4" s="158" t="s">
        <v>27</v>
      </c>
      <c r="H4" s="101" t="s">
        <v>30</v>
      </c>
      <c r="I4" s="102" t="s">
        <v>31</v>
      </c>
      <c r="J4" s="145" t="s">
        <v>28</v>
      </c>
      <c r="K4" s="323"/>
      <c r="L4" s="325"/>
      <c r="M4" s="127" t="s">
        <v>29</v>
      </c>
      <c r="N4" s="129"/>
      <c r="O4" s="154" t="s">
        <v>48</v>
      </c>
      <c r="P4" s="154" t="s">
        <v>49</v>
      </c>
      <c r="Q4" s="155" t="s">
        <v>121</v>
      </c>
      <c r="R4" s="154" t="s">
        <v>120</v>
      </c>
      <c r="S4" s="148" t="s">
        <v>123</v>
      </c>
      <c r="T4" s="147" t="s">
        <v>36</v>
      </c>
    </row>
    <row r="5" spans="1:21" ht="22.5" customHeight="1">
      <c r="A5" s="263" t="s">
        <v>267</v>
      </c>
      <c r="B5" s="271">
        <v>1500</v>
      </c>
      <c r="C5" s="47">
        <f aca="true" t="shared" si="0" ref="C5:C11">ROUND(($B$12*$T$5%*20%),0)</f>
        <v>200</v>
      </c>
      <c r="D5" s="48">
        <f aca="true" t="shared" si="1" ref="D5:D11">ROUND(($B$12*$T$6%*20%),0)</f>
        <v>22</v>
      </c>
      <c r="E5" s="201">
        <f aca="true" t="shared" si="2" ref="E5:E36">SUM(C5:D5)</f>
        <v>222</v>
      </c>
      <c r="F5" s="202">
        <f>O5+P5+Q5+R5</f>
        <v>795.54</v>
      </c>
      <c r="G5" s="296">
        <f aca="true" t="shared" si="3" ref="G5:G36">E5+F5</f>
        <v>1017.54</v>
      </c>
      <c r="H5" s="299">
        <f>ROUND($B$20*0.0469*0.3,0)</f>
        <v>282</v>
      </c>
      <c r="I5" s="260">
        <f>ROUND($B$20*0.0469*0.6*(1+$T$9),0)</f>
        <v>906</v>
      </c>
      <c r="J5" s="193">
        <f aca="true" t="shared" si="4" ref="J5:J19">I5+H5</f>
        <v>1188</v>
      </c>
      <c r="K5" s="211">
        <f aca="true" t="shared" si="5" ref="K5:K36">ROUND(B5*6%,0)</f>
        <v>90</v>
      </c>
      <c r="L5" s="212">
        <f aca="true" t="shared" si="6" ref="L5:L36">ROUND(B5*6%,0)</f>
        <v>90</v>
      </c>
      <c r="M5" s="198">
        <f aca="true" t="shared" si="7" ref="M5:M36">SUM(K5:L5)</f>
        <v>180</v>
      </c>
      <c r="N5" s="130"/>
      <c r="O5" s="131">
        <f aca="true" t="shared" si="8" ref="O5:O11">ROUND($B$12*$T$5%*70%,0)</f>
        <v>699</v>
      </c>
      <c r="P5" s="49">
        <f aca="true" t="shared" si="9" ref="P5:P11">ROUND(($B$12*$T$6%*70%),0)</f>
        <v>78</v>
      </c>
      <c r="Q5" s="104">
        <f aca="true" t="shared" si="10" ref="Q5:Q11">$B$12*$T$7%</f>
        <v>15.540000000000003</v>
      </c>
      <c r="R5" s="160">
        <f aca="true" t="shared" si="11" ref="R5:R11">ROUND($B$12*$T$8%,0)</f>
        <v>3</v>
      </c>
      <c r="S5" s="38" t="s">
        <v>37</v>
      </c>
      <c r="T5" s="39">
        <v>9</v>
      </c>
      <c r="U5" s="105"/>
    </row>
    <row r="6" spans="1:21" ht="22.5" customHeight="1">
      <c r="A6" s="140" t="s">
        <v>50</v>
      </c>
      <c r="B6" s="272">
        <v>3000</v>
      </c>
      <c r="C6" s="51">
        <f t="shared" si="0"/>
        <v>200</v>
      </c>
      <c r="D6" s="52">
        <f t="shared" si="1"/>
        <v>22</v>
      </c>
      <c r="E6" s="203">
        <f t="shared" si="2"/>
        <v>222</v>
      </c>
      <c r="F6" s="204">
        <f aca="true" t="shared" si="12" ref="F6:F38">O6+P6+Q6+R6</f>
        <v>795.54</v>
      </c>
      <c r="G6" s="297">
        <f t="shared" si="3"/>
        <v>1017.54</v>
      </c>
      <c r="H6" s="300">
        <f aca="true" t="shared" si="13" ref="H6:H11">ROUND($B$20*0.0469*0.3,0)</f>
        <v>282</v>
      </c>
      <c r="I6" s="261">
        <f aca="true" t="shared" si="14" ref="I6:I11">ROUND($B$20*0.0469*0.6*(1+$T$9),0)</f>
        <v>906</v>
      </c>
      <c r="J6" s="194">
        <f t="shared" si="4"/>
        <v>1188</v>
      </c>
      <c r="K6" s="213">
        <f t="shared" si="5"/>
        <v>180</v>
      </c>
      <c r="L6" s="214">
        <f t="shared" si="6"/>
        <v>180</v>
      </c>
      <c r="M6" s="199">
        <f t="shared" si="7"/>
        <v>360</v>
      </c>
      <c r="N6" s="130"/>
      <c r="O6" s="132">
        <f t="shared" si="8"/>
        <v>699</v>
      </c>
      <c r="P6" s="53">
        <f t="shared" si="9"/>
        <v>78</v>
      </c>
      <c r="Q6" s="106">
        <f t="shared" si="10"/>
        <v>15.540000000000003</v>
      </c>
      <c r="R6" s="161">
        <f t="shared" si="11"/>
        <v>3</v>
      </c>
      <c r="S6" s="42" t="s">
        <v>2</v>
      </c>
      <c r="T6" s="43">
        <v>1</v>
      </c>
      <c r="U6" s="105"/>
    </row>
    <row r="7" spans="1:21" ht="22.5" customHeight="1">
      <c r="A7" s="140" t="s">
        <v>51</v>
      </c>
      <c r="B7" s="272">
        <v>4500</v>
      </c>
      <c r="C7" s="51">
        <f t="shared" si="0"/>
        <v>200</v>
      </c>
      <c r="D7" s="52">
        <f t="shared" si="1"/>
        <v>22</v>
      </c>
      <c r="E7" s="203">
        <f t="shared" si="2"/>
        <v>222</v>
      </c>
      <c r="F7" s="204">
        <f t="shared" si="12"/>
        <v>795.54</v>
      </c>
      <c r="G7" s="297">
        <f t="shared" si="3"/>
        <v>1017.54</v>
      </c>
      <c r="H7" s="300">
        <f t="shared" si="13"/>
        <v>282</v>
      </c>
      <c r="I7" s="261">
        <f t="shared" si="14"/>
        <v>906</v>
      </c>
      <c r="J7" s="194">
        <f t="shared" si="4"/>
        <v>1188</v>
      </c>
      <c r="K7" s="213">
        <f t="shared" si="5"/>
        <v>270</v>
      </c>
      <c r="L7" s="214">
        <f t="shared" si="6"/>
        <v>270</v>
      </c>
      <c r="M7" s="199">
        <f t="shared" si="7"/>
        <v>540</v>
      </c>
      <c r="N7" s="130"/>
      <c r="O7" s="132">
        <f t="shared" si="8"/>
        <v>699</v>
      </c>
      <c r="P7" s="53">
        <f t="shared" si="9"/>
        <v>78</v>
      </c>
      <c r="Q7" s="106">
        <f t="shared" si="10"/>
        <v>15.540000000000003</v>
      </c>
      <c r="R7" s="161">
        <f t="shared" si="11"/>
        <v>3</v>
      </c>
      <c r="S7" s="42" t="s">
        <v>42</v>
      </c>
      <c r="T7" s="43">
        <v>0.14</v>
      </c>
      <c r="U7" s="105"/>
    </row>
    <row r="8" spans="1:21" ht="22.5" customHeight="1">
      <c r="A8" s="140" t="s">
        <v>52</v>
      </c>
      <c r="B8" s="272">
        <v>6000</v>
      </c>
      <c r="C8" s="51">
        <f t="shared" si="0"/>
        <v>200</v>
      </c>
      <c r="D8" s="52">
        <f t="shared" si="1"/>
        <v>22</v>
      </c>
      <c r="E8" s="203">
        <f t="shared" si="2"/>
        <v>222</v>
      </c>
      <c r="F8" s="204">
        <f t="shared" si="12"/>
        <v>795.54</v>
      </c>
      <c r="G8" s="297">
        <f t="shared" si="3"/>
        <v>1017.54</v>
      </c>
      <c r="H8" s="300">
        <f t="shared" si="13"/>
        <v>282</v>
      </c>
      <c r="I8" s="261">
        <f t="shared" si="14"/>
        <v>906</v>
      </c>
      <c r="J8" s="194">
        <f t="shared" si="4"/>
        <v>1188</v>
      </c>
      <c r="K8" s="213">
        <f t="shared" si="5"/>
        <v>360</v>
      </c>
      <c r="L8" s="214">
        <f t="shared" si="6"/>
        <v>360</v>
      </c>
      <c r="M8" s="199">
        <f t="shared" si="7"/>
        <v>720</v>
      </c>
      <c r="N8" s="130"/>
      <c r="O8" s="132">
        <f t="shared" si="8"/>
        <v>699</v>
      </c>
      <c r="P8" s="53">
        <f t="shared" si="9"/>
        <v>78</v>
      </c>
      <c r="Q8" s="106">
        <f t="shared" si="10"/>
        <v>15.540000000000003</v>
      </c>
      <c r="R8" s="161">
        <f t="shared" si="11"/>
        <v>3</v>
      </c>
      <c r="S8" s="42" t="s">
        <v>5</v>
      </c>
      <c r="T8" s="43">
        <v>0.025</v>
      </c>
      <c r="U8" s="105"/>
    </row>
    <row r="9" spans="1:21" ht="22.5" customHeight="1">
      <c r="A9" s="140" t="s">
        <v>53</v>
      </c>
      <c r="B9" s="272">
        <v>7500</v>
      </c>
      <c r="C9" s="51">
        <f t="shared" si="0"/>
        <v>200</v>
      </c>
      <c r="D9" s="52">
        <f t="shared" si="1"/>
        <v>22</v>
      </c>
      <c r="E9" s="203">
        <f t="shared" si="2"/>
        <v>222</v>
      </c>
      <c r="F9" s="204">
        <f t="shared" si="12"/>
        <v>795.54</v>
      </c>
      <c r="G9" s="297">
        <f t="shared" si="3"/>
        <v>1017.54</v>
      </c>
      <c r="H9" s="300">
        <f t="shared" si="13"/>
        <v>282</v>
      </c>
      <c r="I9" s="261">
        <f t="shared" si="14"/>
        <v>906</v>
      </c>
      <c r="J9" s="194">
        <f t="shared" si="4"/>
        <v>1188</v>
      </c>
      <c r="K9" s="213">
        <f t="shared" si="5"/>
        <v>450</v>
      </c>
      <c r="L9" s="214">
        <f t="shared" si="6"/>
        <v>450</v>
      </c>
      <c r="M9" s="199">
        <f t="shared" si="7"/>
        <v>900</v>
      </c>
      <c r="N9" s="130"/>
      <c r="O9" s="132">
        <f t="shared" si="8"/>
        <v>699</v>
      </c>
      <c r="P9" s="53">
        <f t="shared" si="9"/>
        <v>78</v>
      </c>
      <c r="Q9" s="106">
        <f t="shared" si="10"/>
        <v>15.540000000000003</v>
      </c>
      <c r="R9" s="161">
        <f t="shared" si="11"/>
        <v>3</v>
      </c>
      <c r="S9" s="156" t="s">
        <v>124</v>
      </c>
      <c r="T9" s="43">
        <v>0.61</v>
      </c>
      <c r="U9" s="105"/>
    </row>
    <row r="10" spans="1:21" ht="22.5" customHeight="1">
      <c r="A10" s="140" t="s">
        <v>54</v>
      </c>
      <c r="B10" s="272">
        <v>8700</v>
      </c>
      <c r="C10" s="51">
        <f t="shared" si="0"/>
        <v>200</v>
      </c>
      <c r="D10" s="52">
        <f t="shared" si="1"/>
        <v>22</v>
      </c>
      <c r="E10" s="203">
        <f t="shared" si="2"/>
        <v>222</v>
      </c>
      <c r="F10" s="204">
        <f t="shared" si="12"/>
        <v>795.54</v>
      </c>
      <c r="G10" s="297">
        <f t="shared" si="3"/>
        <v>1017.54</v>
      </c>
      <c r="H10" s="300">
        <f t="shared" si="13"/>
        <v>282</v>
      </c>
      <c r="I10" s="261">
        <f t="shared" si="14"/>
        <v>906</v>
      </c>
      <c r="J10" s="194">
        <f t="shared" si="4"/>
        <v>1188</v>
      </c>
      <c r="K10" s="213">
        <f t="shared" si="5"/>
        <v>522</v>
      </c>
      <c r="L10" s="214">
        <f t="shared" si="6"/>
        <v>522</v>
      </c>
      <c r="M10" s="199">
        <f t="shared" si="7"/>
        <v>1044</v>
      </c>
      <c r="N10" s="130"/>
      <c r="O10" s="132">
        <f t="shared" si="8"/>
        <v>699</v>
      </c>
      <c r="P10" s="53">
        <f t="shared" si="9"/>
        <v>78</v>
      </c>
      <c r="Q10" s="106">
        <f t="shared" si="10"/>
        <v>15.540000000000003</v>
      </c>
      <c r="R10" s="161">
        <f t="shared" si="11"/>
        <v>3</v>
      </c>
      <c r="U10" s="105"/>
    </row>
    <row r="11" spans="1:21" ht="22.5" customHeight="1" thickBot="1">
      <c r="A11" s="264" t="s">
        <v>55</v>
      </c>
      <c r="B11" s="272">
        <v>9900</v>
      </c>
      <c r="C11" s="63">
        <f t="shared" si="0"/>
        <v>200</v>
      </c>
      <c r="D11" s="64">
        <f t="shared" si="1"/>
        <v>22</v>
      </c>
      <c r="E11" s="317">
        <f t="shared" si="2"/>
        <v>222</v>
      </c>
      <c r="F11" s="318">
        <f t="shared" si="12"/>
        <v>795.54</v>
      </c>
      <c r="G11" s="319">
        <f t="shared" si="3"/>
        <v>1017.54</v>
      </c>
      <c r="H11" s="301">
        <f t="shared" si="13"/>
        <v>282</v>
      </c>
      <c r="I11" s="302">
        <f t="shared" si="14"/>
        <v>906</v>
      </c>
      <c r="J11" s="320">
        <f t="shared" si="4"/>
        <v>1188</v>
      </c>
      <c r="K11" s="215">
        <f t="shared" si="5"/>
        <v>594</v>
      </c>
      <c r="L11" s="216">
        <f t="shared" si="6"/>
        <v>594</v>
      </c>
      <c r="M11" s="200">
        <f t="shared" si="7"/>
        <v>1188</v>
      </c>
      <c r="N11" s="130"/>
      <c r="O11" s="133">
        <f t="shared" si="8"/>
        <v>699</v>
      </c>
      <c r="P11" s="65">
        <f t="shared" si="9"/>
        <v>78</v>
      </c>
      <c r="Q11" s="107">
        <f t="shared" si="10"/>
        <v>15.540000000000003</v>
      </c>
      <c r="R11" s="162">
        <f t="shared" si="11"/>
        <v>3</v>
      </c>
      <c r="U11" s="105"/>
    </row>
    <row r="12" spans="1:21" ht="22.5" customHeight="1">
      <c r="A12" s="265"/>
      <c r="B12" s="271">
        <v>11100</v>
      </c>
      <c r="C12" s="47">
        <f aca="true" t="shared" si="15" ref="C12:C37">ROUND((B12*$T$5%*20%),0)</f>
        <v>200</v>
      </c>
      <c r="D12" s="48">
        <f aca="true" t="shared" si="16" ref="D12:D37">ROUND((B12*$T$6%*20%),0)</f>
        <v>22</v>
      </c>
      <c r="E12" s="201">
        <f t="shared" si="2"/>
        <v>222</v>
      </c>
      <c r="F12" s="202">
        <f t="shared" si="12"/>
        <v>795.54</v>
      </c>
      <c r="G12" s="189">
        <f t="shared" si="3"/>
        <v>1017.54</v>
      </c>
      <c r="H12" s="299">
        <f>ROUND($B$20*0.0469*0.3,0)</f>
        <v>282</v>
      </c>
      <c r="I12" s="260">
        <f>ROUND($B$20*0.0469*0.6*(1+$T$9),0)</f>
        <v>906</v>
      </c>
      <c r="J12" s="321">
        <f t="shared" si="4"/>
        <v>1188</v>
      </c>
      <c r="K12" s="217">
        <f t="shared" si="5"/>
        <v>666</v>
      </c>
      <c r="L12" s="212">
        <f t="shared" si="6"/>
        <v>666</v>
      </c>
      <c r="M12" s="198">
        <f t="shared" si="7"/>
        <v>1332</v>
      </c>
      <c r="N12" s="130"/>
      <c r="O12" s="131">
        <f aca="true" t="shared" si="17" ref="O12:O37">ROUND(B12*$T$5%*70%,0)</f>
        <v>699</v>
      </c>
      <c r="P12" s="49">
        <f aca="true" t="shared" si="18" ref="P12:P37">ROUND((B12*$T$6%*70%),0)</f>
        <v>78</v>
      </c>
      <c r="Q12" s="104">
        <f aca="true" t="shared" si="19" ref="Q12:Q37">$B12*$T$7%</f>
        <v>15.540000000000003</v>
      </c>
      <c r="R12" s="160">
        <f aca="true" t="shared" si="20" ref="R12:R37">ROUND($B12*$T$8%,0)</f>
        <v>3</v>
      </c>
      <c r="U12" s="105"/>
    </row>
    <row r="13" spans="1:18" ht="22.5" customHeight="1">
      <c r="A13" s="125" t="s">
        <v>118</v>
      </c>
      <c r="B13" s="273">
        <v>12540</v>
      </c>
      <c r="C13" s="51">
        <f t="shared" si="15"/>
        <v>226</v>
      </c>
      <c r="D13" s="52">
        <f t="shared" si="16"/>
        <v>25</v>
      </c>
      <c r="E13" s="203">
        <f t="shared" si="2"/>
        <v>251</v>
      </c>
      <c r="F13" s="204">
        <f t="shared" si="12"/>
        <v>898.556</v>
      </c>
      <c r="G13" s="190">
        <f t="shared" si="3"/>
        <v>1149.556</v>
      </c>
      <c r="H13" s="300">
        <f>ROUND($B$20*0.0469*0.3,0)</f>
        <v>282</v>
      </c>
      <c r="I13" s="261">
        <f>ROUND($B$20*0.0469*0.6*(1+$T$9),0)</f>
        <v>906</v>
      </c>
      <c r="J13" s="195">
        <f t="shared" si="4"/>
        <v>1188</v>
      </c>
      <c r="K13" s="218">
        <f t="shared" si="5"/>
        <v>752</v>
      </c>
      <c r="L13" s="214">
        <f t="shared" si="6"/>
        <v>752</v>
      </c>
      <c r="M13" s="199">
        <f t="shared" si="7"/>
        <v>1504</v>
      </c>
      <c r="N13" s="130"/>
      <c r="O13" s="132">
        <f t="shared" si="17"/>
        <v>790</v>
      </c>
      <c r="P13" s="53">
        <f t="shared" si="18"/>
        <v>88</v>
      </c>
      <c r="Q13" s="106">
        <f t="shared" si="19"/>
        <v>17.556</v>
      </c>
      <c r="R13" s="161">
        <f t="shared" si="20"/>
        <v>3</v>
      </c>
    </row>
    <row r="14" spans="1:18" ht="22.5" customHeight="1">
      <c r="A14" s="124" t="s">
        <v>35</v>
      </c>
      <c r="B14" s="273">
        <v>13500</v>
      </c>
      <c r="C14" s="51">
        <f t="shared" si="15"/>
        <v>243</v>
      </c>
      <c r="D14" s="52">
        <f t="shared" si="16"/>
        <v>27</v>
      </c>
      <c r="E14" s="203">
        <f t="shared" si="2"/>
        <v>270</v>
      </c>
      <c r="F14" s="204">
        <f t="shared" si="12"/>
        <v>967.9</v>
      </c>
      <c r="G14" s="190">
        <f t="shared" si="3"/>
        <v>1237.9</v>
      </c>
      <c r="H14" s="300">
        <f aca="true" t="shared" si="21" ref="H14:H19">ROUND($B$20*0.0469*0.3,0)</f>
        <v>282</v>
      </c>
      <c r="I14" s="261">
        <f aca="true" t="shared" si="22" ref="I14:I19">ROUND($B$20*0.0469*0.6*(1+$T$9),0)</f>
        <v>906</v>
      </c>
      <c r="J14" s="195">
        <f t="shared" si="4"/>
        <v>1188</v>
      </c>
      <c r="K14" s="218">
        <f t="shared" si="5"/>
        <v>810</v>
      </c>
      <c r="L14" s="214">
        <f t="shared" si="6"/>
        <v>810</v>
      </c>
      <c r="M14" s="199">
        <f t="shared" si="7"/>
        <v>1620</v>
      </c>
      <c r="N14" s="130"/>
      <c r="O14" s="132">
        <f t="shared" si="17"/>
        <v>851</v>
      </c>
      <c r="P14" s="53">
        <f t="shared" si="18"/>
        <v>95</v>
      </c>
      <c r="Q14" s="106">
        <f t="shared" si="19"/>
        <v>18.900000000000002</v>
      </c>
      <c r="R14" s="161">
        <f t="shared" si="20"/>
        <v>3</v>
      </c>
    </row>
    <row r="15" spans="1:20" s="54" customFormat="1" ht="22.5" customHeight="1">
      <c r="A15" s="124" t="s">
        <v>116</v>
      </c>
      <c r="B15" s="273">
        <v>15840</v>
      </c>
      <c r="C15" s="51">
        <f t="shared" si="15"/>
        <v>285</v>
      </c>
      <c r="D15" s="52">
        <f t="shared" si="16"/>
        <v>32</v>
      </c>
      <c r="E15" s="203">
        <f t="shared" si="2"/>
        <v>317</v>
      </c>
      <c r="F15" s="204">
        <f t="shared" si="12"/>
        <v>1135.176</v>
      </c>
      <c r="G15" s="190">
        <f t="shared" si="3"/>
        <v>1452.176</v>
      </c>
      <c r="H15" s="300">
        <f t="shared" si="21"/>
        <v>282</v>
      </c>
      <c r="I15" s="261">
        <f t="shared" si="22"/>
        <v>906</v>
      </c>
      <c r="J15" s="195">
        <f t="shared" si="4"/>
        <v>1188</v>
      </c>
      <c r="K15" s="218">
        <f t="shared" si="5"/>
        <v>950</v>
      </c>
      <c r="L15" s="214">
        <f t="shared" si="6"/>
        <v>950</v>
      </c>
      <c r="M15" s="199">
        <f t="shared" si="7"/>
        <v>1900</v>
      </c>
      <c r="N15" s="130"/>
      <c r="O15" s="132">
        <f t="shared" si="17"/>
        <v>998</v>
      </c>
      <c r="P15" s="53">
        <f t="shared" si="18"/>
        <v>111</v>
      </c>
      <c r="Q15" s="106">
        <f t="shared" si="19"/>
        <v>22.176000000000002</v>
      </c>
      <c r="R15" s="161">
        <f t="shared" si="20"/>
        <v>4</v>
      </c>
      <c r="T15" s="55"/>
    </row>
    <row r="16" spans="1:20" s="54" customFormat="1" ht="22.5" customHeight="1">
      <c r="A16" s="266"/>
      <c r="B16" s="273">
        <v>16500</v>
      </c>
      <c r="C16" s="51">
        <f t="shared" si="15"/>
        <v>297</v>
      </c>
      <c r="D16" s="52">
        <f t="shared" si="16"/>
        <v>33</v>
      </c>
      <c r="E16" s="203">
        <f t="shared" si="2"/>
        <v>330</v>
      </c>
      <c r="F16" s="204">
        <f t="shared" si="12"/>
        <v>1183.1</v>
      </c>
      <c r="G16" s="190">
        <f t="shared" si="3"/>
        <v>1513.1</v>
      </c>
      <c r="H16" s="300">
        <f t="shared" si="21"/>
        <v>282</v>
      </c>
      <c r="I16" s="261">
        <f t="shared" si="22"/>
        <v>906</v>
      </c>
      <c r="J16" s="195">
        <f t="shared" si="4"/>
        <v>1188</v>
      </c>
      <c r="K16" s="218">
        <f t="shared" si="5"/>
        <v>990</v>
      </c>
      <c r="L16" s="214">
        <f t="shared" si="6"/>
        <v>990</v>
      </c>
      <c r="M16" s="199">
        <f t="shared" si="7"/>
        <v>1980</v>
      </c>
      <c r="N16" s="130"/>
      <c r="O16" s="132">
        <f t="shared" si="17"/>
        <v>1040</v>
      </c>
      <c r="P16" s="53">
        <f t="shared" si="18"/>
        <v>116</v>
      </c>
      <c r="Q16" s="106">
        <f t="shared" si="19"/>
        <v>23.100000000000005</v>
      </c>
      <c r="R16" s="161">
        <f t="shared" si="20"/>
        <v>4</v>
      </c>
      <c r="T16" s="55"/>
    </row>
    <row r="17" spans="1:20" s="54" customFormat="1" ht="22.5" customHeight="1">
      <c r="A17" s="266"/>
      <c r="B17" s="273">
        <v>17280</v>
      </c>
      <c r="C17" s="51">
        <f t="shared" si="15"/>
        <v>311</v>
      </c>
      <c r="D17" s="52">
        <f t="shared" si="16"/>
        <v>35</v>
      </c>
      <c r="E17" s="203">
        <f t="shared" si="2"/>
        <v>346</v>
      </c>
      <c r="F17" s="204">
        <f t="shared" si="12"/>
        <v>1238.192</v>
      </c>
      <c r="G17" s="190">
        <f t="shared" si="3"/>
        <v>1584.192</v>
      </c>
      <c r="H17" s="300">
        <f t="shared" si="21"/>
        <v>282</v>
      </c>
      <c r="I17" s="261">
        <f t="shared" si="22"/>
        <v>906</v>
      </c>
      <c r="J17" s="195">
        <f t="shared" si="4"/>
        <v>1188</v>
      </c>
      <c r="K17" s="218">
        <f t="shared" si="5"/>
        <v>1037</v>
      </c>
      <c r="L17" s="214">
        <f t="shared" si="6"/>
        <v>1037</v>
      </c>
      <c r="M17" s="199">
        <f t="shared" si="7"/>
        <v>2074</v>
      </c>
      <c r="N17" s="130"/>
      <c r="O17" s="132">
        <f t="shared" si="17"/>
        <v>1089</v>
      </c>
      <c r="P17" s="53">
        <f t="shared" si="18"/>
        <v>121</v>
      </c>
      <c r="Q17" s="106">
        <f t="shared" si="19"/>
        <v>24.192000000000004</v>
      </c>
      <c r="R17" s="161">
        <f t="shared" si="20"/>
        <v>4</v>
      </c>
      <c r="T17" s="55"/>
    </row>
    <row r="18" spans="1:20" s="54" customFormat="1" ht="22.5" customHeight="1">
      <c r="A18" s="267"/>
      <c r="B18" s="273">
        <v>17880</v>
      </c>
      <c r="C18" s="51">
        <f t="shared" si="15"/>
        <v>322</v>
      </c>
      <c r="D18" s="52">
        <f t="shared" si="16"/>
        <v>36</v>
      </c>
      <c r="E18" s="203">
        <f t="shared" si="2"/>
        <v>358</v>
      </c>
      <c r="F18" s="204">
        <f t="shared" si="12"/>
        <v>1280.032</v>
      </c>
      <c r="G18" s="190">
        <f t="shared" si="3"/>
        <v>1638.032</v>
      </c>
      <c r="H18" s="300">
        <f t="shared" si="21"/>
        <v>282</v>
      </c>
      <c r="I18" s="261">
        <f t="shared" si="22"/>
        <v>906</v>
      </c>
      <c r="J18" s="195">
        <f t="shared" si="4"/>
        <v>1188</v>
      </c>
      <c r="K18" s="218">
        <f t="shared" si="5"/>
        <v>1073</v>
      </c>
      <c r="L18" s="214">
        <f t="shared" si="6"/>
        <v>1073</v>
      </c>
      <c r="M18" s="199">
        <f t="shared" si="7"/>
        <v>2146</v>
      </c>
      <c r="N18" s="130"/>
      <c r="O18" s="132">
        <f t="shared" si="17"/>
        <v>1126</v>
      </c>
      <c r="P18" s="53">
        <f t="shared" si="18"/>
        <v>125</v>
      </c>
      <c r="Q18" s="106">
        <f t="shared" si="19"/>
        <v>25.032000000000004</v>
      </c>
      <c r="R18" s="161">
        <f t="shared" si="20"/>
        <v>4</v>
      </c>
      <c r="T18" s="55"/>
    </row>
    <row r="19" spans="1:20" s="54" customFormat="1" ht="22.5" customHeight="1" thickBot="1">
      <c r="A19" s="268"/>
      <c r="B19" s="274">
        <v>19047</v>
      </c>
      <c r="C19" s="56">
        <f t="shared" si="15"/>
        <v>343</v>
      </c>
      <c r="D19" s="57">
        <f t="shared" si="16"/>
        <v>38</v>
      </c>
      <c r="E19" s="206">
        <f t="shared" si="2"/>
        <v>381</v>
      </c>
      <c r="F19" s="204">
        <f t="shared" si="12"/>
        <v>1364.6658</v>
      </c>
      <c r="G19" s="298">
        <f t="shared" si="3"/>
        <v>1745.6658</v>
      </c>
      <c r="H19" s="301">
        <f t="shared" si="21"/>
        <v>282</v>
      </c>
      <c r="I19" s="302">
        <f t="shared" si="22"/>
        <v>906</v>
      </c>
      <c r="J19" s="303">
        <f t="shared" si="4"/>
        <v>1188</v>
      </c>
      <c r="K19" s="219">
        <f t="shared" si="5"/>
        <v>1143</v>
      </c>
      <c r="L19" s="216">
        <f t="shared" si="6"/>
        <v>1143</v>
      </c>
      <c r="M19" s="200">
        <f t="shared" si="7"/>
        <v>2286</v>
      </c>
      <c r="N19" s="130"/>
      <c r="O19" s="134">
        <f t="shared" si="17"/>
        <v>1200</v>
      </c>
      <c r="P19" s="58">
        <f t="shared" si="18"/>
        <v>133</v>
      </c>
      <c r="Q19" s="108">
        <f t="shared" si="19"/>
        <v>26.665800000000004</v>
      </c>
      <c r="R19" s="163">
        <f t="shared" si="20"/>
        <v>5</v>
      </c>
      <c r="T19" s="55"/>
    </row>
    <row r="20" spans="1:20" s="54" customFormat="1" ht="26.25" customHeight="1">
      <c r="A20" s="269" t="s">
        <v>56</v>
      </c>
      <c r="B20" s="275">
        <v>20008</v>
      </c>
      <c r="C20" s="59">
        <f t="shared" si="15"/>
        <v>360</v>
      </c>
      <c r="D20" s="60">
        <f t="shared" si="16"/>
        <v>40</v>
      </c>
      <c r="E20" s="207">
        <f t="shared" si="2"/>
        <v>400</v>
      </c>
      <c r="F20" s="204">
        <f t="shared" si="12"/>
        <v>1434.0112</v>
      </c>
      <c r="G20" s="191">
        <f t="shared" si="3"/>
        <v>1834.0112</v>
      </c>
      <c r="H20" s="304">
        <f>ROUND((B20*0.0469*30%),0)</f>
        <v>282</v>
      </c>
      <c r="I20" s="260">
        <f>ROUND($B20*0.0469*0.6*(1+$T$9),0)</f>
        <v>906</v>
      </c>
      <c r="J20" s="305">
        <f>H20+I20</f>
        <v>1188</v>
      </c>
      <c r="K20" s="220">
        <f t="shared" si="5"/>
        <v>1200</v>
      </c>
      <c r="L20" s="212">
        <f t="shared" si="6"/>
        <v>1200</v>
      </c>
      <c r="M20" s="198">
        <f t="shared" si="7"/>
        <v>2400</v>
      </c>
      <c r="N20" s="130"/>
      <c r="O20" s="135">
        <f t="shared" si="17"/>
        <v>1261</v>
      </c>
      <c r="P20" s="61">
        <f t="shared" si="18"/>
        <v>140</v>
      </c>
      <c r="Q20" s="109">
        <f t="shared" si="19"/>
        <v>28.011200000000002</v>
      </c>
      <c r="R20" s="164">
        <f t="shared" si="20"/>
        <v>5</v>
      </c>
      <c r="T20" s="55"/>
    </row>
    <row r="21" spans="1:20" s="54" customFormat="1" ht="22.5" customHeight="1">
      <c r="A21" s="140" t="s">
        <v>115</v>
      </c>
      <c r="B21" s="276">
        <v>20100</v>
      </c>
      <c r="C21" s="51">
        <f t="shared" si="15"/>
        <v>362</v>
      </c>
      <c r="D21" s="52">
        <f t="shared" si="16"/>
        <v>40</v>
      </c>
      <c r="E21" s="203">
        <f t="shared" si="2"/>
        <v>402</v>
      </c>
      <c r="F21" s="204">
        <f t="shared" si="12"/>
        <v>1440.14</v>
      </c>
      <c r="G21" s="190">
        <f t="shared" si="3"/>
        <v>1842.14</v>
      </c>
      <c r="H21" s="209">
        <f aca="true" t="shared" si="23" ref="H21:H62">ROUND((B21*0.0469*30%),0)</f>
        <v>283</v>
      </c>
      <c r="I21" s="261">
        <f aca="true" t="shared" si="24" ref="I21:I62">ROUND($B21*0.0469*0.6*(1+$T$9),0)</f>
        <v>911</v>
      </c>
      <c r="J21" s="196">
        <f aca="true" t="shared" si="25" ref="J21:J62">H21+I21</f>
        <v>1194</v>
      </c>
      <c r="K21" s="221">
        <f t="shared" si="5"/>
        <v>1206</v>
      </c>
      <c r="L21" s="214">
        <f t="shared" si="6"/>
        <v>1206</v>
      </c>
      <c r="M21" s="199">
        <f t="shared" si="7"/>
        <v>2412</v>
      </c>
      <c r="N21" s="130"/>
      <c r="O21" s="132">
        <f t="shared" si="17"/>
        <v>1266</v>
      </c>
      <c r="P21" s="53">
        <f t="shared" si="18"/>
        <v>141</v>
      </c>
      <c r="Q21" s="106">
        <f t="shared" si="19"/>
        <v>28.140000000000004</v>
      </c>
      <c r="R21" s="161">
        <f t="shared" si="20"/>
        <v>5</v>
      </c>
      <c r="T21" s="55"/>
    </row>
    <row r="22" spans="1:20" s="54" customFormat="1" ht="22.5" customHeight="1">
      <c r="A22" s="140" t="s">
        <v>57</v>
      </c>
      <c r="B22" s="276">
        <v>21000</v>
      </c>
      <c r="C22" s="51">
        <f t="shared" si="15"/>
        <v>378</v>
      </c>
      <c r="D22" s="52">
        <f t="shared" si="16"/>
        <v>42</v>
      </c>
      <c r="E22" s="203">
        <f t="shared" si="2"/>
        <v>420</v>
      </c>
      <c r="F22" s="204">
        <f t="shared" si="12"/>
        <v>1504.4</v>
      </c>
      <c r="G22" s="190">
        <f t="shared" si="3"/>
        <v>1924.4</v>
      </c>
      <c r="H22" s="209">
        <f t="shared" si="23"/>
        <v>295</v>
      </c>
      <c r="I22" s="261">
        <f t="shared" si="24"/>
        <v>951</v>
      </c>
      <c r="J22" s="196">
        <f t="shared" si="25"/>
        <v>1246</v>
      </c>
      <c r="K22" s="221">
        <f t="shared" si="5"/>
        <v>1260</v>
      </c>
      <c r="L22" s="214">
        <f t="shared" si="6"/>
        <v>1260</v>
      </c>
      <c r="M22" s="199">
        <f t="shared" si="7"/>
        <v>2520</v>
      </c>
      <c r="N22" s="130"/>
      <c r="O22" s="132">
        <f t="shared" si="17"/>
        <v>1323</v>
      </c>
      <c r="P22" s="53">
        <f t="shared" si="18"/>
        <v>147</v>
      </c>
      <c r="Q22" s="106">
        <f t="shared" si="19"/>
        <v>29.400000000000006</v>
      </c>
      <c r="R22" s="161">
        <f t="shared" si="20"/>
        <v>5</v>
      </c>
      <c r="T22" s="55"/>
    </row>
    <row r="23" spans="1:20" s="54" customFormat="1" ht="22.5" customHeight="1">
      <c r="A23" s="140" t="s">
        <v>58</v>
      </c>
      <c r="B23" s="276">
        <v>21900</v>
      </c>
      <c r="C23" s="51">
        <f t="shared" si="15"/>
        <v>394</v>
      </c>
      <c r="D23" s="52">
        <f t="shared" si="16"/>
        <v>44</v>
      </c>
      <c r="E23" s="203">
        <f t="shared" si="2"/>
        <v>438</v>
      </c>
      <c r="F23" s="204">
        <f t="shared" si="12"/>
        <v>1568.66</v>
      </c>
      <c r="G23" s="190">
        <f t="shared" si="3"/>
        <v>2006.66</v>
      </c>
      <c r="H23" s="209">
        <f t="shared" si="23"/>
        <v>308</v>
      </c>
      <c r="I23" s="261">
        <f t="shared" si="24"/>
        <v>992</v>
      </c>
      <c r="J23" s="196">
        <f t="shared" si="25"/>
        <v>1300</v>
      </c>
      <c r="K23" s="221">
        <f t="shared" si="5"/>
        <v>1314</v>
      </c>
      <c r="L23" s="214">
        <f t="shared" si="6"/>
        <v>1314</v>
      </c>
      <c r="M23" s="199">
        <f t="shared" si="7"/>
        <v>2628</v>
      </c>
      <c r="N23" s="130"/>
      <c r="O23" s="132">
        <f t="shared" si="17"/>
        <v>1380</v>
      </c>
      <c r="P23" s="53">
        <f t="shared" si="18"/>
        <v>153</v>
      </c>
      <c r="Q23" s="106">
        <f t="shared" si="19"/>
        <v>30.660000000000004</v>
      </c>
      <c r="R23" s="161">
        <f t="shared" si="20"/>
        <v>5</v>
      </c>
      <c r="T23" s="55"/>
    </row>
    <row r="24" spans="1:20" s="54" customFormat="1" ht="22.5" customHeight="1">
      <c r="A24" s="140" t="s">
        <v>59</v>
      </c>
      <c r="B24" s="276">
        <v>22800</v>
      </c>
      <c r="C24" s="51">
        <f t="shared" si="15"/>
        <v>410</v>
      </c>
      <c r="D24" s="52">
        <f t="shared" si="16"/>
        <v>46</v>
      </c>
      <c r="E24" s="203">
        <f t="shared" si="2"/>
        <v>456</v>
      </c>
      <c r="F24" s="204">
        <f t="shared" si="12"/>
        <v>1633.92</v>
      </c>
      <c r="G24" s="190">
        <f t="shared" si="3"/>
        <v>2089.92</v>
      </c>
      <c r="H24" s="209">
        <f t="shared" si="23"/>
        <v>321</v>
      </c>
      <c r="I24" s="261">
        <f t="shared" si="24"/>
        <v>1033</v>
      </c>
      <c r="J24" s="196">
        <f t="shared" si="25"/>
        <v>1354</v>
      </c>
      <c r="K24" s="221">
        <f t="shared" si="5"/>
        <v>1368</v>
      </c>
      <c r="L24" s="214">
        <f t="shared" si="6"/>
        <v>1368</v>
      </c>
      <c r="M24" s="199">
        <f t="shared" si="7"/>
        <v>2736</v>
      </c>
      <c r="N24" s="130"/>
      <c r="O24" s="132">
        <f t="shared" si="17"/>
        <v>1436</v>
      </c>
      <c r="P24" s="53">
        <f t="shared" si="18"/>
        <v>160</v>
      </c>
      <c r="Q24" s="106">
        <f t="shared" si="19"/>
        <v>31.920000000000005</v>
      </c>
      <c r="R24" s="161">
        <f t="shared" si="20"/>
        <v>6</v>
      </c>
      <c r="T24" s="55"/>
    </row>
    <row r="25" spans="1:20" s="54" customFormat="1" ht="22.5" customHeight="1">
      <c r="A25" s="140" t="s">
        <v>60</v>
      </c>
      <c r="B25" s="276">
        <v>24000</v>
      </c>
      <c r="C25" s="51">
        <f t="shared" si="15"/>
        <v>432</v>
      </c>
      <c r="D25" s="52">
        <f t="shared" si="16"/>
        <v>48</v>
      </c>
      <c r="E25" s="203">
        <f t="shared" si="2"/>
        <v>480</v>
      </c>
      <c r="F25" s="204">
        <f t="shared" si="12"/>
        <v>1719.6</v>
      </c>
      <c r="G25" s="190">
        <f t="shared" si="3"/>
        <v>2199.6</v>
      </c>
      <c r="H25" s="209">
        <f t="shared" si="23"/>
        <v>338</v>
      </c>
      <c r="I25" s="261">
        <f t="shared" si="24"/>
        <v>1087</v>
      </c>
      <c r="J25" s="196">
        <f t="shared" si="25"/>
        <v>1425</v>
      </c>
      <c r="K25" s="221">
        <f t="shared" si="5"/>
        <v>1440</v>
      </c>
      <c r="L25" s="214">
        <f t="shared" si="6"/>
        <v>1440</v>
      </c>
      <c r="M25" s="199">
        <f t="shared" si="7"/>
        <v>2880</v>
      </c>
      <c r="N25" s="130"/>
      <c r="O25" s="132">
        <f t="shared" si="17"/>
        <v>1512</v>
      </c>
      <c r="P25" s="53">
        <f t="shared" si="18"/>
        <v>168</v>
      </c>
      <c r="Q25" s="106">
        <f t="shared" si="19"/>
        <v>33.6</v>
      </c>
      <c r="R25" s="161">
        <f t="shared" si="20"/>
        <v>6</v>
      </c>
      <c r="T25" s="55"/>
    </row>
    <row r="26" spans="1:20" s="54" customFormat="1" ht="22.5" customHeight="1">
      <c r="A26" s="140" t="s">
        <v>61</v>
      </c>
      <c r="B26" s="276">
        <v>25200</v>
      </c>
      <c r="C26" s="51">
        <f t="shared" si="15"/>
        <v>454</v>
      </c>
      <c r="D26" s="52">
        <f t="shared" si="16"/>
        <v>50</v>
      </c>
      <c r="E26" s="203">
        <f t="shared" si="2"/>
        <v>504</v>
      </c>
      <c r="F26" s="204">
        <f t="shared" si="12"/>
        <v>1805.28</v>
      </c>
      <c r="G26" s="190">
        <f t="shared" si="3"/>
        <v>2309.2799999999997</v>
      </c>
      <c r="H26" s="209">
        <f t="shared" si="23"/>
        <v>355</v>
      </c>
      <c r="I26" s="261">
        <f t="shared" si="24"/>
        <v>1142</v>
      </c>
      <c r="J26" s="196">
        <f t="shared" si="25"/>
        <v>1497</v>
      </c>
      <c r="K26" s="221">
        <f t="shared" si="5"/>
        <v>1512</v>
      </c>
      <c r="L26" s="214">
        <f t="shared" si="6"/>
        <v>1512</v>
      </c>
      <c r="M26" s="199">
        <f t="shared" si="7"/>
        <v>3024</v>
      </c>
      <c r="N26" s="130"/>
      <c r="O26" s="132">
        <f t="shared" si="17"/>
        <v>1588</v>
      </c>
      <c r="P26" s="53">
        <f t="shared" si="18"/>
        <v>176</v>
      </c>
      <c r="Q26" s="106">
        <f t="shared" si="19"/>
        <v>35.28000000000001</v>
      </c>
      <c r="R26" s="161">
        <f t="shared" si="20"/>
        <v>6</v>
      </c>
      <c r="T26" s="55"/>
    </row>
    <row r="27" spans="1:20" s="54" customFormat="1" ht="22.5" customHeight="1">
      <c r="A27" s="140" t="s">
        <v>62</v>
      </c>
      <c r="B27" s="276">
        <v>26400</v>
      </c>
      <c r="C27" s="51">
        <f t="shared" si="15"/>
        <v>475</v>
      </c>
      <c r="D27" s="52">
        <f t="shared" si="16"/>
        <v>53</v>
      </c>
      <c r="E27" s="203">
        <f t="shared" si="2"/>
        <v>528</v>
      </c>
      <c r="F27" s="204">
        <f t="shared" si="12"/>
        <v>1891.96</v>
      </c>
      <c r="G27" s="190">
        <f t="shared" si="3"/>
        <v>2419.96</v>
      </c>
      <c r="H27" s="209">
        <f t="shared" si="23"/>
        <v>371</v>
      </c>
      <c r="I27" s="261">
        <f t="shared" si="24"/>
        <v>1196</v>
      </c>
      <c r="J27" s="196">
        <f t="shared" si="25"/>
        <v>1567</v>
      </c>
      <c r="K27" s="221">
        <f t="shared" si="5"/>
        <v>1584</v>
      </c>
      <c r="L27" s="214">
        <f t="shared" si="6"/>
        <v>1584</v>
      </c>
      <c r="M27" s="199">
        <f t="shared" si="7"/>
        <v>3168</v>
      </c>
      <c r="N27" s="130"/>
      <c r="O27" s="132">
        <f t="shared" si="17"/>
        <v>1663</v>
      </c>
      <c r="P27" s="53">
        <f t="shared" si="18"/>
        <v>185</v>
      </c>
      <c r="Q27" s="106">
        <f t="shared" si="19"/>
        <v>36.96000000000001</v>
      </c>
      <c r="R27" s="161">
        <f t="shared" si="20"/>
        <v>7</v>
      </c>
      <c r="T27" s="55"/>
    </row>
    <row r="28" spans="1:20" s="54" customFormat="1" ht="22.5" customHeight="1">
      <c r="A28" s="140" t="s">
        <v>63</v>
      </c>
      <c r="B28" s="276">
        <v>27600</v>
      </c>
      <c r="C28" s="51">
        <f t="shared" si="15"/>
        <v>497</v>
      </c>
      <c r="D28" s="52">
        <f t="shared" si="16"/>
        <v>55</v>
      </c>
      <c r="E28" s="203">
        <f t="shared" si="2"/>
        <v>552</v>
      </c>
      <c r="F28" s="204">
        <f t="shared" si="12"/>
        <v>1977.64</v>
      </c>
      <c r="G28" s="190">
        <f t="shared" si="3"/>
        <v>2529.6400000000003</v>
      </c>
      <c r="H28" s="209">
        <f t="shared" si="23"/>
        <v>388</v>
      </c>
      <c r="I28" s="261">
        <f t="shared" si="24"/>
        <v>1250</v>
      </c>
      <c r="J28" s="196">
        <f t="shared" si="25"/>
        <v>1638</v>
      </c>
      <c r="K28" s="221">
        <f t="shared" si="5"/>
        <v>1656</v>
      </c>
      <c r="L28" s="214">
        <f t="shared" si="6"/>
        <v>1656</v>
      </c>
      <c r="M28" s="199">
        <f t="shared" si="7"/>
        <v>3312</v>
      </c>
      <c r="N28" s="130"/>
      <c r="O28" s="132">
        <f t="shared" si="17"/>
        <v>1739</v>
      </c>
      <c r="P28" s="53">
        <f t="shared" si="18"/>
        <v>193</v>
      </c>
      <c r="Q28" s="106">
        <f t="shared" si="19"/>
        <v>38.64000000000001</v>
      </c>
      <c r="R28" s="161">
        <f t="shared" si="20"/>
        <v>7</v>
      </c>
      <c r="T28" s="55"/>
    </row>
    <row r="29" spans="1:20" s="54" customFormat="1" ht="22.5" customHeight="1">
      <c r="A29" s="140" t="s">
        <v>64</v>
      </c>
      <c r="B29" s="276">
        <v>28800</v>
      </c>
      <c r="C29" s="51">
        <f t="shared" si="15"/>
        <v>518</v>
      </c>
      <c r="D29" s="52">
        <f t="shared" si="16"/>
        <v>58</v>
      </c>
      <c r="E29" s="203">
        <f t="shared" si="2"/>
        <v>576</v>
      </c>
      <c r="F29" s="204">
        <f t="shared" si="12"/>
        <v>2063.32</v>
      </c>
      <c r="G29" s="190">
        <f t="shared" si="3"/>
        <v>2639.32</v>
      </c>
      <c r="H29" s="209">
        <f t="shared" si="23"/>
        <v>405</v>
      </c>
      <c r="I29" s="261">
        <f t="shared" si="24"/>
        <v>1305</v>
      </c>
      <c r="J29" s="196">
        <f t="shared" si="25"/>
        <v>1710</v>
      </c>
      <c r="K29" s="221">
        <f t="shared" si="5"/>
        <v>1728</v>
      </c>
      <c r="L29" s="214">
        <f t="shared" si="6"/>
        <v>1728</v>
      </c>
      <c r="M29" s="199">
        <f t="shared" si="7"/>
        <v>3456</v>
      </c>
      <c r="N29" s="130"/>
      <c r="O29" s="132">
        <f t="shared" si="17"/>
        <v>1814</v>
      </c>
      <c r="P29" s="53">
        <f t="shared" si="18"/>
        <v>202</v>
      </c>
      <c r="Q29" s="106">
        <f t="shared" si="19"/>
        <v>40.32000000000001</v>
      </c>
      <c r="R29" s="161">
        <f t="shared" si="20"/>
        <v>7</v>
      </c>
      <c r="T29" s="55"/>
    </row>
    <row r="30" spans="1:20" s="54" customFormat="1" ht="22.5" customHeight="1">
      <c r="A30" s="140" t="s">
        <v>65</v>
      </c>
      <c r="B30" s="276">
        <v>30300</v>
      </c>
      <c r="C30" s="51">
        <f t="shared" si="15"/>
        <v>545</v>
      </c>
      <c r="D30" s="52">
        <f t="shared" si="16"/>
        <v>61</v>
      </c>
      <c r="E30" s="203">
        <f t="shared" si="2"/>
        <v>606</v>
      </c>
      <c r="F30" s="204">
        <f t="shared" si="12"/>
        <v>2171.42</v>
      </c>
      <c r="G30" s="190">
        <f t="shared" si="3"/>
        <v>2777.42</v>
      </c>
      <c r="H30" s="209">
        <f t="shared" si="23"/>
        <v>426</v>
      </c>
      <c r="I30" s="261">
        <f t="shared" si="24"/>
        <v>1373</v>
      </c>
      <c r="J30" s="196">
        <f t="shared" si="25"/>
        <v>1799</v>
      </c>
      <c r="K30" s="221">
        <f t="shared" si="5"/>
        <v>1818</v>
      </c>
      <c r="L30" s="214">
        <f t="shared" si="6"/>
        <v>1818</v>
      </c>
      <c r="M30" s="199">
        <f t="shared" si="7"/>
        <v>3636</v>
      </c>
      <c r="N30" s="130"/>
      <c r="O30" s="132">
        <f t="shared" si="17"/>
        <v>1909</v>
      </c>
      <c r="P30" s="53">
        <f t="shared" si="18"/>
        <v>212</v>
      </c>
      <c r="Q30" s="106">
        <f t="shared" si="19"/>
        <v>42.42000000000001</v>
      </c>
      <c r="R30" s="161">
        <f t="shared" si="20"/>
        <v>8</v>
      </c>
      <c r="T30" s="55"/>
    </row>
    <row r="31" spans="1:20" s="54" customFormat="1" ht="22.5" customHeight="1">
      <c r="A31" s="140" t="s">
        <v>66</v>
      </c>
      <c r="B31" s="276">
        <v>31800</v>
      </c>
      <c r="C31" s="51">
        <f t="shared" si="15"/>
        <v>572</v>
      </c>
      <c r="D31" s="52">
        <f t="shared" si="16"/>
        <v>64</v>
      </c>
      <c r="E31" s="203">
        <f t="shared" si="2"/>
        <v>636</v>
      </c>
      <c r="F31" s="204">
        <f t="shared" si="12"/>
        <v>2278.52</v>
      </c>
      <c r="G31" s="190">
        <f t="shared" si="3"/>
        <v>2914.52</v>
      </c>
      <c r="H31" s="209">
        <f t="shared" si="23"/>
        <v>447</v>
      </c>
      <c r="I31" s="261">
        <f t="shared" si="24"/>
        <v>1441</v>
      </c>
      <c r="J31" s="196">
        <f t="shared" si="25"/>
        <v>1888</v>
      </c>
      <c r="K31" s="221">
        <f t="shared" si="5"/>
        <v>1908</v>
      </c>
      <c r="L31" s="214">
        <f t="shared" si="6"/>
        <v>1908</v>
      </c>
      <c r="M31" s="199">
        <f t="shared" si="7"/>
        <v>3816</v>
      </c>
      <c r="N31" s="130"/>
      <c r="O31" s="132">
        <f t="shared" si="17"/>
        <v>2003</v>
      </c>
      <c r="P31" s="53">
        <f t="shared" si="18"/>
        <v>223</v>
      </c>
      <c r="Q31" s="106">
        <f t="shared" si="19"/>
        <v>44.52</v>
      </c>
      <c r="R31" s="161">
        <f t="shared" si="20"/>
        <v>8</v>
      </c>
      <c r="T31" s="55"/>
    </row>
    <row r="32" spans="1:20" s="54" customFormat="1" ht="22.5" customHeight="1">
      <c r="A32" s="140" t="s">
        <v>67</v>
      </c>
      <c r="B32" s="276">
        <v>33300</v>
      </c>
      <c r="C32" s="51">
        <f t="shared" si="15"/>
        <v>599</v>
      </c>
      <c r="D32" s="52">
        <f t="shared" si="16"/>
        <v>67</v>
      </c>
      <c r="E32" s="203">
        <f t="shared" si="2"/>
        <v>666</v>
      </c>
      <c r="F32" s="204">
        <f t="shared" si="12"/>
        <v>2385.62</v>
      </c>
      <c r="G32" s="190">
        <f t="shared" si="3"/>
        <v>3051.62</v>
      </c>
      <c r="H32" s="209">
        <f t="shared" si="23"/>
        <v>469</v>
      </c>
      <c r="I32" s="261">
        <f t="shared" si="24"/>
        <v>1509</v>
      </c>
      <c r="J32" s="196">
        <f t="shared" si="25"/>
        <v>1978</v>
      </c>
      <c r="K32" s="221">
        <f t="shared" si="5"/>
        <v>1998</v>
      </c>
      <c r="L32" s="214">
        <f t="shared" si="6"/>
        <v>1998</v>
      </c>
      <c r="M32" s="199">
        <f t="shared" si="7"/>
        <v>3996</v>
      </c>
      <c r="N32" s="130"/>
      <c r="O32" s="132">
        <f t="shared" si="17"/>
        <v>2098</v>
      </c>
      <c r="P32" s="53">
        <f t="shared" si="18"/>
        <v>233</v>
      </c>
      <c r="Q32" s="106">
        <f t="shared" si="19"/>
        <v>46.620000000000005</v>
      </c>
      <c r="R32" s="161">
        <f t="shared" si="20"/>
        <v>8</v>
      </c>
      <c r="T32" s="55"/>
    </row>
    <row r="33" spans="1:20" s="54" customFormat="1" ht="22.5" customHeight="1">
      <c r="A33" s="140" t="s">
        <v>68</v>
      </c>
      <c r="B33" s="276">
        <v>34800</v>
      </c>
      <c r="C33" s="51">
        <f t="shared" si="15"/>
        <v>626</v>
      </c>
      <c r="D33" s="52">
        <f t="shared" si="16"/>
        <v>70</v>
      </c>
      <c r="E33" s="203">
        <f t="shared" si="2"/>
        <v>696</v>
      </c>
      <c r="F33" s="204">
        <f t="shared" si="12"/>
        <v>2493.72</v>
      </c>
      <c r="G33" s="190">
        <f t="shared" si="3"/>
        <v>3189.72</v>
      </c>
      <c r="H33" s="209">
        <f t="shared" si="23"/>
        <v>490</v>
      </c>
      <c r="I33" s="261">
        <f t="shared" si="24"/>
        <v>1577</v>
      </c>
      <c r="J33" s="196">
        <f t="shared" si="25"/>
        <v>2067</v>
      </c>
      <c r="K33" s="221">
        <f t="shared" si="5"/>
        <v>2088</v>
      </c>
      <c r="L33" s="214">
        <f t="shared" si="6"/>
        <v>2088</v>
      </c>
      <c r="M33" s="199">
        <f t="shared" si="7"/>
        <v>4176</v>
      </c>
      <c r="N33" s="130"/>
      <c r="O33" s="132">
        <f t="shared" si="17"/>
        <v>2192</v>
      </c>
      <c r="P33" s="53">
        <f t="shared" si="18"/>
        <v>244</v>
      </c>
      <c r="Q33" s="106">
        <f t="shared" si="19"/>
        <v>48.720000000000006</v>
      </c>
      <c r="R33" s="161">
        <f t="shared" si="20"/>
        <v>9</v>
      </c>
      <c r="T33" s="55"/>
    </row>
    <row r="34" spans="1:20" s="62" customFormat="1" ht="22.5" customHeight="1">
      <c r="A34" s="140" t="s">
        <v>69</v>
      </c>
      <c r="B34" s="276">
        <v>36300</v>
      </c>
      <c r="C34" s="51">
        <f t="shared" si="15"/>
        <v>653</v>
      </c>
      <c r="D34" s="52">
        <f t="shared" si="16"/>
        <v>73</v>
      </c>
      <c r="E34" s="203">
        <f t="shared" si="2"/>
        <v>726</v>
      </c>
      <c r="F34" s="204">
        <f t="shared" si="12"/>
        <v>2600.82</v>
      </c>
      <c r="G34" s="190">
        <f t="shared" si="3"/>
        <v>3326.82</v>
      </c>
      <c r="H34" s="209">
        <f t="shared" si="23"/>
        <v>511</v>
      </c>
      <c r="I34" s="261">
        <f t="shared" si="24"/>
        <v>1645</v>
      </c>
      <c r="J34" s="196">
        <f t="shared" si="25"/>
        <v>2156</v>
      </c>
      <c r="K34" s="221">
        <f t="shared" si="5"/>
        <v>2178</v>
      </c>
      <c r="L34" s="214">
        <f t="shared" si="6"/>
        <v>2178</v>
      </c>
      <c r="M34" s="199">
        <f t="shared" si="7"/>
        <v>4356</v>
      </c>
      <c r="N34" s="130"/>
      <c r="O34" s="132">
        <f t="shared" si="17"/>
        <v>2287</v>
      </c>
      <c r="P34" s="53">
        <f t="shared" si="18"/>
        <v>254</v>
      </c>
      <c r="Q34" s="106">
        <f t="shared" si="19"/>
        <v>50.82000000000001</v>
      </c>
      <c r="R34" s="161">
        <f t="shared" si="20"/>
        <v>9</v>
      </c>
      <c r="S34" s="54"/>
      <c r="T34" s="50"/>
    </row>
    <row r="35" spans="1:20" s="62" customFormat="1" ht="22.5" customHeight="1">
      <c r="A35" s="140" t="s">
        <v>70</v>
      </c>
      <c r="B35" s="276">
        <v>38200</v>
      </c>
      <c r="C35" s="51">
        <f t="shared" si="15"/>
        <v>688</v>
      </c>
      <c r="D35" s="52">
        <f t="shared" si="16"/>
        <v>76</v>
      </c>
      <c r="E35" s="203">
        <f t="shared" si="2"/>
        <v>764</v>
      </c>
      <c r="F35" s="204">
        <f t="shared" si="12"/>
        <v>2737.48</v>
      </c>
      <c r="G35" s="190">
        <f t="shared" si="3"/>
        <v>3501.48</v>
      </c>
      <c r="H35" s="209">
        <f t="shared" si="23"/>
        <v>537</v>
      </c>
      <c r="I35" s="261">
        <f t="shared" si="24"/>
        <v>1731</v>
      </c>
      <c r="J35" s="196">
        <f t="shared" si="25"/>
        <v>2268</v>
      </c>
      <c r="K35" s="221">
        <f t="shared" si="5"/>
        <v>2292</v>
      </c>
      <c r="L35" s="214">
        <f t="shared" si="6"/>
        <v>2292</v>
      </c>
      <c r="M35" s="199">
        <f t="shared" si="7"/>
        <v>4584</v>
      </c>
      <c r="N35" s="130"/>
      <c r="O35" s="132">
        <f t="shared" si="17"/>
        <v>2407</v>
      </c>
      <c r="P35" s="53">
        <f t="shared" si="18"/>
        <v>267</v>
      </c>
      <c r="Q35" s="106">
        <f t="shared" si="19"/>
        <v>53.48000000000001</v>
      </c>
      <c r="R35" s="161">
        <f t="shared" si="20"/>
        <v>10</v>
      </c>
      <c r="S35" s="54"/>
      <c r="T35" s="50"/>
    </row>
    <row r="36" spans="1:20" s="54" customFormat="1" ht="22.5" customHeight="1">
      <c r="A36" s="140" t="s">
        <v>71</v>
      </c>
      <c r="B36" s="276">
        <v>40100</v>
      </c>
      <c r="C36" s="51">
        <f t="shared" si="15"/>
        <v>722</v>
      </c>
      <c r="D36" s="52">
        <f t="shared" si="16"/>
        <v>80</v>
      </c>
      <c r="E36" s="203">
        <f t="shared" si="2"/>
        <v>802</v>
      </c>
      <c r="F36" s="204">
        <f t="shared" si="12"/>
        <v>2873.14</v>
      </c>
      <c r="G36" s="190">
        <f t="shared" si="3"/>
        <v>3675.14</v>
      </c>
      <c r="H36" s="209">
        <f t="shared" si="23"/>
        <v>564</v>
      </c>
      <c r="I36" s="261">
        <f t="shared" si="24"/>
        <v>1817</v>
      </c>
      <c r="J36" s="196">
        <f t="shared" si="25"/>
        <v>2381</v>
      </c>
      <c r="K36" s="221">
        <f t="shared" si="5"/>
        <v>2406</v>
      </c>
      <c r="L36" s="214">
        <f t="shared" si="6"/>
        <v>2406</v>
      </c>
      <c r="M36" s="199">
        <f t="shared" si="7"/>
        <v>4812</v>
      </c>
      <c r="N36" s="130"/>
      <c r="O36" s="132">
        <f t="shared" si="17"/>
        <v>2526</v>
      </c>
      <c r="P36" s="53">
        <f t="shared" si="18"/>
        <v>281</v>
      </c>
      <c r="Q36" s="106">
        <f t="shared" si="19"/>
        <v>56.14000000000001</v>
      </c>
      <c r="R36" s="161">
        <f t="shared" si="20"/>
        <v>10</v>
      </c>
      <c r="T36" s="55"/>
    </row>
    <row r="37" spans="1:20" s="54" customFormat="1" ht="22.5" customHeight="1">
      <c r="A37" s="140" t="s">
        <v>72</v>
      </c>
      <c r="B37" s="276">
        <v>42000</v>
      </c>
      <c r="C37" s="51">
        <f t="shared" si="15"/>
        <v>756</v>
      </c>
      <c r="D37" s="52">
        <f t="shared" si="16"/>
        <v>84</v>
      </c>
      <c r="E37" s="203">
        <f>SUM(C37:D37)</f>
        <v>840</v>
      </c>
      <c r="F37" s="204">
        <f t="shared" si="12"/>
        <v>3009.8</v>
      </c>
      <c r="G37" s="190">
        <f aca="true" t="shared" si="26" ref="G37:G62">E37+F37</f>
        <v>3849.8</v>
      </c>
      <c r="H37" s="209">
        <f t="shared" si="23"/>
        <v>591</v>
      </c>
      <c r="I37" s="261">
        <f t="shared" si="24"/>
        <v>1903</v>
      </c>
      <c r="J37" s="196">
        <f t="shared" si="25"/>
        <v>2494</v>
      </c>
      <c r="K37" s="221">
        <f aca="true" t="shared" si="27" ref="K37:K62">ROUND(B37*6%,0)</f>
        <v>2520</v>
      </c>
      <c r="L37" s="214">
        <f aca="true" t="shared" si="28" ref="L37:L62">ROUND(B37*6%,0)</f>
        <v>2520</v>
      </c>
      <c r="M37" s="199">
        <f aca="true" t="shared" si="29" ref="M37:M62">SUM(K37:L37)</f>
        <v>5040</v>
      </c>
      <c r="N37" s="130"/>
      <c r="O37" s="132">
        <f t="shared" si="17"/>
        <v>2646</v>
      </c>
      <c r="P37" s="53">
        <f t="shared" si="18"/>
        <v>294</v>
      </c>
      <c r="Q37" s="106">
        <f t="shared" si="19"/>
        <v>58.80000000000001</v>
      </c>
      <c r="R37" s="161">
        <f t="shared" si="20"/>
        <v>11</v>
      </c>
      <c r="T37" s="55"/>
    </row>
    <row r="38" spans="1:20" s="54" customFormat="1" ht="21" customHeight="1">
      <c r="A38" s="140" t="s">
        <v>73</v>
      </c>
      <c r="B38" s="276">
        <v>43900</v>
      </c>
      <c r="C38" s="51">
        <f>ROUND($B$38*$T$5%*20%,0)</f>
        <v>790</v>
      </c>
      <c r="D38" s="52">
        <f>ROUND($B$38*$T$6%*20%,0)</f>
        <v>88</v>
      </c>
      <c r="E38" s="203">
        <f>SUM(C38:D38)</f>
        <v>878</v>
      </c>
      <c r="F38" s="204">
        <f t="shared" si="12"/>
        <v>3145.46</v>
      </c>
      <c r="G38" s="190">
        <f t="shared" si="26"/>
        <v>4023.46</v>
      </c>
      <c r="H38" s="209">
        <f t="shared" si="23"/>
        <v>618</v>
      </c>
      <c r="I38" s="261">
        <f t="shared" si="24"/>
        <v>1989</v>
      </c>
      <c r="J38" s="196">
        <f t="shared" si="25"/>
        <v>2607</v>
      </c>
      <c r="K38" s="221">
        <f t="shared" si="27"/>
        <v>2634</v>
      </c>
      <c r="L38" s="214">
        <f t="shared" si="28"/>
        <v>2634</v>
      </c>
      <c r="M38" s="199">
        <f t="shared" si="29"/>
        <v>5268</v>
      </c>
      <c r="N38" s="130"/>
      <c r="O38" s="132">
        <f>ROUND($B$38*$T$5%*70%,0)</f>
        <v>2766</v>
      </c>
      <c r="P38" s="53">
        <f>ROUND(($B$38*$T$6%*70%),0)</f>
        <v>307</v>
      </c>
      <c r="Q38" s="106">
        <f>$B$38*$T$7%</f>
        <v>61.46000000000001</v>
      </c>
      <c r="R38" s="161">
        <f>ROUND($B$38*$T$8%,0)</f>
        <v>11</v>
      </c>
      <c r="T38" s="55"/>
    </row>
    <row r="39" spans="1:20" s="54" customFormat="1" ht="22.5" customHeight="1">
      <c r="A39" s="140" t="s">
        <v>74</v>
      </c>
      <c r="B39" s="312">
        <v>45800</v>
      </c>
      <c r="C39" s="51">
        <f>ROUND($B$39*$T$5%*20%,0)</f>
        <v>824</v>
      </c>
      <c r="D39" s="52">
        <f>ROUND($B$39*$T$6%*20%,0)</f>
        <v>92</v>
      </c>
      <c r="E39" s="203">
        <f>SUM(C39:D39)</f>
        <v>916</v>
      </c>
      <c r="F39" s="204">
        <f>O39+P39+Q39+R39</f>
        <v>3281.12</v>
      </c>
      <c r="G39" s="190">
        <f>E39+F39</f>
        <v>4197.12</v>
      </c>
      <c r="H39" s="209">
        <f t="shared" si="23"/>
        <v>644</v>
      </c>
      <c r="I39" s="261">
        <f t="shared" si="24"/>
        <v>2075</v>
      </c>
      <c r="J39" s="196">
        <f t="shared" si="25"/>
        <v>2719</v>
      </c>
      <c r="K39" s="221">
        <f t="shared" si="27"/>
        <v>2748</v>
      </c>
      <c r="L39" s="214">
        <f t="shared" si="28"/>
        <v>2748</v>
      </c>
      <c r="M39" s="199">
        <f t="shared" si="29"/>
        <v>5496</v>
      </c>
      <c r="N39" s="130"/>
      <c r="O39" s="132">
        <f>ROUND($B$39*$T$5%*70%,0)</f>
        <v>2885</v>
      </c>
      <c r="P39" s="53">
        <f>ROUND(($B$39*$T$6%*70%),0)</f>
        <v>321</v>
      </c>
      <c r="Q39" s="106">
        <f>$B$39*$T$7%</f>
        <v>64.12</v>
      </c>
      <c r="R39" s="161">
        <f>ROUND($B$39*$T$8%,0)</f>
        <v>11</v>
      </c>
      <c r="T39" s="55"/>
    </row>
    <row r="40" spans="1:20" s="54" customFormat="1" ht="22.5" customHeight="1">
      <c r="A40" s="140" t="s">
        <v>75</v>
      </c>
      <c r="B40" s="276">
        <v>48200</v>
      </c>
      <c r="C40" s="51">
        <f aca="true" t="shared" si="30" ref="C40:C62">ROUND($B$39*$T$5%*20%,0)</f>
        <v>824</v>
      </c>
      <c r="D40" s="52">
        <f aca="true" t="shared" si="31" ref="D40:D62">ROUND($B$39*$T$6%*20%,0)</f>
        <v>92</v>
      </c>
      <c r="E40" s="203">
        <f aca="true" t="shared" si="32" ref="E40:E62">SUM(C40:D40)</f>
        <v>916</v>
      </c>
      <c r="F40" s="204">
        <f aca="true" t="shared" si="33" ref="F40:F62">O40+P40+Q40+R40</f>
        <v>3281.12</v>
      </c>
      <c r="G40" s="190">
        <f t="shared" si="26"/>
        <v>4197.12</v>
      </c>
      <c r="H40" s="209">
        <f t="shared" si="23"/>
        <v>678</v>
      </c>
      <c r="I40" s="261">
        <f t="shared" si="24"/>
        <v>2184</v>
      </c>
      <c r="J40" s="196">
        <f t="shared" si="25"/>
        <v>2862</v>
      </c>
      <c r="K40" s="221">
        <f t="shared" si="27"/>
        <v>2892</v>
      </c>
      <c r="L40" s="214">
        <f t="shared" si="28"/>
        <v>2892</v>
      </c>
      <c r="M40" s="199">
        <f t="shared" si="29"/>
        <v>5784</v>
      </c>
      <c r="N40" s="130"/>
      <c r="O40" s="132">
        <f aca="true" t="shared" si="34" ref="O40:O62">ROUND($B$39*$T$5%*70%,0)</f>
        <v>2885</v>
      </c>
      <c r="P40" s="53">
        <f aca="true" t="shared" si="35" ref="P40:P62">ROUND(($B$39*$T$6%*70%),0)</f>
        <v>321</v>
      </c>
      <c r="Q40" s="106">
        <f aca="true" t="shared" si="36" ref="Q40:Q62">$B$39*$T$7%</f>
        <v>64.12</v>
      </c>
      <c r="R40" s="161">
        <f aca="true" t="shared" si="37" ref="R40:R62">ROUND($B$39*$T$8%,0)</f>
        <v>11</v>
      </c>
      <c r="T40" s="55"/>
    </row>
    <row r="41" spans="1:20" s="54" customFormat="1" ht="22.5" customHeight="1">
      <c r="A41" s="140" t="s">
        <v>76</v>
      </c>
      <c r="B41" s="276">
        <v>50600</v>
      </c>
      <c r="C41" s="51">
        <f t="shared" si="30"/>
        <v>824</v>
      </c>
      <c r="D41" s="52">
        <f t="shared" si="31"/>
        <v>92</v>
      </c>
      <c r="E41" s="203">
        <f t="shared" si="32"/>
        <v>916</v>
      </c>
      <c r="F41" s="204">
        <f t="shared" si="33"/>
        <v>3281.12</v>
      </c>
      <c r="G41" s="190">
        <f t="shared" si="26"/>
        <v>4197.12</v>
      </c>
      <c r="H41" s="209">
        <f t="shared" si="23"/>
        <v>712</v>
      </c>
      <c r="I41" s="261">
        <f t="shared" si="24"/>
        <v>2292</v>
      </c>
      <c r="J41" s="196">
        <f t="shared" si="25"/>
        <v>3004</v>
      </c>
      <c r="K41" s="221">
        <f t="shared" si="27"/>
        <v>3036</v>
      </c>
      <c r="L41" s="214">
        <f t="shared" si="28"/>
        <v>3036</v>
      </c>
      <c r="M41" s="199">
        <f t="shared" si="29"/>
        <v>6072</v>
      </c>
      <c r="N41" s="130"/>
      <c r="O41" s="132">
        <f t="shared" si="34"/>
        <v>2885</v>
      </c>
      <c r="P41" s="53">
        <f t="shared" si="35"/>
        <v>321</v>
      </c>
      <c r="Q41" s="106">
        <f t="shared" si="36"/>
        <v>64.12</v>
      </c>
      <c r="R41" s="161">
        <f t="shared" si="37"/>
        <v>11</v>
      </c>
      <c r="T41" s="55"/>
    </row>
    <row r="42" spans="1:20" s="54" customFormat="1" ht="22.5" customHeight="1">
      <c r="A42" s="140" t="s">
        <v>77</v>
      </c>
      <c r="B42" s="276">
        <v>53000</v>
      </c>
      <c r="C42" s="51">
        <f t="shared" si="30"/>
        <v>824</v>
      </c>
      <c r="D42" s="52">
        <f t="shared" si="31"/>
        <v>92</v>
      </c>
      <c r="E42" s="203">
        <f t="shared" si="32"/>
        <v>916</v>
      </c>
      <c r="F42" s="204">
        <f t="shared" si="33"/>
        <v>3281.12</v>
      </c>
      <c r="G42" s="190">
        <f t="shared" si="26"/>
        <v>4197.12</v>
      </c>
      <c r="H42" s="209">
        <f t="shared" si="23"/>
        <v>746</v>
      </c>
      <c r="I42" s="261">
        <f t="shared" si="24"/>
        <v>2401</v>
      </c>
      <c r="J42" s="196">
        <f t="shared" si="25"/>
        <v>3147</v>
      </c>
      <c r="K42" s="221">
        <f t="shared" si="27"/>
        <v>3180</v>
      </c>
      <c r="L42" s="214">
        <f t="shared" si="28"/>
        <v>3180</v>
      </c>
      <c r="M42" s="199">
        <f t="shared" si="29"/>
        <v>6360</v>
      </c>
      <c r="N42" s="130"/>
      <c r="O42" s="132">
        <f t="shared" si="34"/>
        <v>2885</v>
      </c>
      <c r="P42" s="53">
        <f t="shared" si="35"/>
        <v>321</v>
      </c>
      <c r="Q42" s="106">
        <f t="shared" si="36"/>
        <v>64.12</v>
      </c>
      <c r="R42" s="161">
        <f t="shared" si="37"/>
        <v>11</v>
      </c>
      <c r="T42" s="55"/>
    </row>
    <row r="43" spans="1:20" s="54" customFormat="1" ht="22.5" customHeight="1">
      <c r="A43" s="140" t="s">
        <v>78</v>
      </c>
      <c r="B43" s="276">
        <v>55400</v>
      </c>
      <c r="C43" s="51">
        <f t="shared" si="30"/>
        <v>824</v>
      </c>
      <c r="D43" s="52">
        <f t="shared" si="31"/>
        <v>92</v>
      </c>
      <c r="E43" s="203">
        <f t="shared" si="32"/>
        <v>916</v>
      </c>
      <c r="F43" s="204">
        <f t="shared" si="33"/>
        <v>3281.12</v>
      </c>
      <c r="G43" s="190">
        <f t="shared" si="26"/>
        <v>4197.12</v>
      </c>
      <c r="H43" s="209">
        <f t="shared" si="23"/>
        <v>779</v>
      </c>
      <c r="I43" s="261">
        <f t="shared" si="24"/>
        <v>2510</v>
      </c>
      <c r="J43" s="196">
        <f t="shared" si="25"/>
        <v>3289</v>
      </c>
      <c r="K43" s="221">
        <f t="shared" si="27"/>
        <v>3324</v>
      </c>
      <c r="L43" s="214">
        <f t="shared" si="28"/>
        <v>3324</v>
      </c>
      <c r="M43" s="199">
        <f t="shared" si="29"/>
        <v>6648</v>
      </c>
      <c r="N43" s="130"/>
      <c r="O43" s="132">
        <f t="shared" si="34"/>
        <v>2885</v>
      </c>
      <c r="P43" s="53">
        <f t="shared" si="35"/>
        <v>321</v>
      </c>
      <c r="Q43" s="106">
        <f t="shared" si="36"/>
        <v>64.12</v>
      </c>
      <c r="R43" s="161">
        <f t="shared" si="37"/>
        <v>11</v>
      </c>
      <c r="T43" s="55"/>
    </row>
    <row r="44" spans="1:20" s="54" customFormat="1" ht="22.5" customHeight="1">
      <c r="A44" s="140" t="s">
        <v>79</v>
      </c>
      <c r="B44" s="276">
        <v>57800</v>
      </c>
      <c r="C44" s="51">
        <f t="shared" si="30"/>
        <v>824</v>
      </c>
      <c r="D44" s="52">
        <f t="shared" si="31"/>
        <v>92</v>
      </c>
      <c r="E44" s="203">
        <f t="shared" si="32"/>
        <v>916</v>
      </c>
      <c r="F44" s="204">
        <f t="shared" si="33"/>
        <v>3281.12</v>
      </c>
      <c r="G44" s="190">
        <f t="shared" si="26"/>
        <v>4197.12</v>
      </c>
      <c r="H44" s="209">
        <f t="shared" si="23"/>
        <v>813</v>
      </c>
      <c r="I44" s="261">
        <f t="shared" si="24"/>
        <v>2619</v>
      </c>
      <c r="J44" s="196">
        <f t="shared" si="25"/>
        <v>3432</v>
      </c>
      <c r="K44" s="221">
        <f t="shared" si="27"/>
        <v>3468</v>
      </c>
      <c r="L44" s="214">
        <f t="shared" si="28"/>
        <v>3468</v>
      </c>
      <c r="M44" s="199">
        <f t="shared" si="29"/>
        <v>6936</v>
      </c>
      <c r="N44" s="130"/>
      <c r="O44" s="132">
        <f t="shared" si="34"/>
        <v>2885</v>
      </c>
      <c r="P44" s="53">
        <f t="shared" si="35"/>
        <v>321</v>
      </c>
      <c r="Q44" s="106">
        <f t="shared" si="36"/>
        <v>64.12</v>
      </c>
      <c r="R44" s="161">
        <f t="shared" si="37"/>
        <v>11</v>
      </c>
      <c r="T44" s="55"/>
    </row>
    <row r="45" spans="1:20" s="54" customFormat="1" ht="22.5" customHeight="1">
      <c r="A45" s="140" t="s">
        <v>80</v>
      </c>
      <c r="B45" s="276">
        <v>60800</v>
      </c>
      <c r="C45" s="51">
        <f t="shared" si="30"/>
        <v>824</v>
      </c>
      <c r="D45" s="52">
        <f t="shared" si="31"/>
        <v>92</v>
      </c>
      <c r="E45" s="203">
        <f t="shared" si="32"/>
        <v>916</v>
      </c>
      <c r="F45" s="204">
        <f t="shared" si="33"/>
        <v>3281.12</v>
      </c>
      <c r="G45" s="190">
        <f t="shared" si="26"/>
        <v>4197.12</v>
      </c>
      <c r="H45" s="209">
        <f t="shared" si="23"/>
        <v>855</v>
      </c>
      <c r="I45" s="261">
        <f t="shared" si="24"/>
        <v>2755</v>
      </c>
      <c r="J45" s="196">
        <f t="shared" si="25"/>
        <v>3610</v>
      </c>
      <c r="K45" s="221">
        <f t="shared" si="27"/>
        <v>3648</v>
      </c>
      <c r="L45" s="214">
        <f t="shared" si="28"/>
        <v>3648</v>
      </c>
      <c r="M45" s="199">
        <f t="shared" si="29"/>
        <v>7296</v>
      </c>
      <c r="N45" s="130"/>
      <c r="O45" s="132">
        <f t="shared" si="34"/>
        <v>2885</v>
      </c>
      <c r="P45" s="53">
        <f t="shared" si="35"/>
        <v>321</v>
      </c>
      <c r="Q45" s="106">
        <f t="shared" si="36"/>
        <v>64.12</v>
      </c>
      <c r="R45" s="161">
        <f t="shared" si="37"/>
        <v>11</v>
      </c>
      <c r="T45" s="55"/>
    </row>
    <row r="46" spans="1:20" s="54" customFormat="1" ht="22.5" customHeight="1">
      <c r="A46" s="140" t="s">
        <v>81</v>
      </c>
      <c r="B46" s="276">
        <v>63800</v>
      </c>
      <c r="C46" s="51">
        <f t="shared" si="30"/>
        <v>824</v>
      </c>
      <c r="D46" s="52">
        <f t="shared" si="31"/>
        <v>92</v>
      </c>
      <c r="E46" s="203">
        <f t="shared" si="32"/>
        <v>916</v>
      </c>
      <c r="F46" s="204">
        <f t="shared" si="33"/>
        <v>3281.12</v>
      </c>
      <c r="G46" s="190">
        <f t="shared" si="26"/>
        <v>4197.12</v>
      </c>
      <c r="H46" s="209">
        <f t="shared" si="23"/>
        <v>898</v>
      </c>
      <c r="I46" s="261">
        <f t="shared" si="24"/>
        <v>2890</v>
      </c>
      <c r="J46" s="196">
        <f t="shared" si="25"/>
        <v>3788</v>
      </c>
      <c r="K46" s="221">
        <f t="shared" si="27"/>
        <v>3828</v>
      </c>
      <c r="L46" s="214">
        <f t="shared" si="28"/>
        <v>3828</v>
      </c>
      <c r="M46" s="199">
        <f t="shared" si="29"/>
        <v>7656</v>
      </c>
      <c r="N46" s="130"/>
      <c r="O46" s="132">
        <f t="shared" si="34"/>
        <v>2885</v>
      </c>
      <c r="P46" s="53">
        <f t="shared" si="35"/>
        <v>321</v>
      </c>
      <c r="Q46" s="106">
        <f t="shared" si="36"/>
        <v>64.12</v>
      </c>
      <c r="R46" s="161">
        <f t="shared" si="37"/>
        <v>11</v>
      </c>
      <c r="T46" s="55"/>
    </row>
    <row r="47" spans="1:20" s="54" customFormat="1" ht="22.5" customHeight="1">
      <c r="A47" s="140" t="s">
        <v>82</v>
      </c>
      <c r="B47" s="276">
        <v>66800</v>
      </c>
      <c r="C47" s="51">
        <f t="shared" si="30"/>
        <v>824</v>
      </c>
      <c r="D47" s="52">
        <f t="shared" si="31"/>
        <v>92</v>
      </c>
      <c r="E47" s="203">
        <f t="shared" si="32"/>
        <v>916</v>
      </c>
      <c r="F47" s="204">
        <f t="shared" si="33"/>
        <v>3281.12</v>
      </c>
      <c r="G47" s="190">
        <f t="shared" si="26"/>
        <v>4197.12</v>
      </c>
      <c r="H47" s="209">
        <f t="shared" si="23"/>
        <v>940</v>
      </c>
      <c r="I47" s="261">
        <f t="shared" si="24"/>
        <v>3026</v>
      </c>
      <c r="J47" s="196">
        <f t="shared" si="25"/>
        <v>3966</v>
      </c>
      <c r="K47" s="221">
        <f t="shared" si="27"/>
        <v>4008</v>
      </c>
      <c r="L47" s="214">
        <f t="shared" si="28"/>
        <v>4008</v>
      </c>
      <c r="M47" s="199">
        <f t="shared" si="29"/>
        <v>8016</v>
      </c>
      <c r="N47" s="130"/>
      <c r="O47" s="132">
        <f t="shared" si="34"/>
        <v>2885</v>
      </c>
      <c r="P47" s="53">
        <f t="shared" si="35"/>
        <v>321</v>
      </c>
      <c r="Q47" s="106">
        <f t="shared" si="36"/>
        <v>64.12</v>
      </c>
      <c r="R47" s="161">
        <f t="shared" si="37"/>
        <v>11</v>
      </c>
      <c r="T47" s="55"/>
    </row>
    <row r="48" spans="1:20" s="54" customFormat="1" ht="22.5" customHeight="1">
      <c r="A48" s="140" t="s">
        <v>83</v>
      </c>
      <c r="B48" s="276">
        <v>69800</v>
      </c>
      <c r="C48" s="51">
        <f t="shared" si="30"/>
        <v>824</v>
      </c>
      <c r="D48" s="52">
        <f t="shared" si="31"/>
        <v>92</v>
      </c>
      <c r="E48" s="203">
        <f t="shared" si="32"/>
        <v>916</v>
      </c>
      <c r="F48" s="204">
        <f t="shared" si="33"/>
        <v>3281.12</v>
      </c>
      <c r="G48" s="190">
        <f t="shared" si="26"/>
        <v>4197.12</v>
      </c>
      <c r="H48" s="209">
        <f t="shared" si="23"/>
        <v>982</v>
      </c>
      <c r="I48" s="261">
        <f t="shared" si="24"/>
        <v>3162</v>
      </c>
      <c r="J48" s="196">
        <f t="shared" si="25"/>
        <v>4144</v>
      </c>
      <c r="K48" s="221">
        <f t="shared" si="27"/>
        <v>4188</v>
      </c>
      <c r="L48" s="214">
        <f t="shared" si="28"/>
        <v>4188</v>
      </c>
      <c r="M48" s="199">
        <f t="shared" si="29"/>
        <v>8376</v>
      </c>
      <c r="N48" s="130"/>
      <c r="O48" s="132">
        <f t="shared" si="34"/>
        <v>2885</v>
      </c>
      <c r="P48" s="53">
        <f t="shared" si="35"/>
        <v>321</v>
      </c>
      <c r="Q48" s="106">
        <f t="shared" si="36"/>
        <v>64.12</v>
      </c>
      <c r="R48" s="161">
        <f t="shared" si="37"/>
        <v>11</v>
      </c>
      <c r="T48" s="55"/>
    </row>
    <row r="49" spans="1:20" s="54" customFormat="1" ht="22.5" customHeight="1">
      <c r="A49" s="140" t="s">
        <v>84</v>
      </c>
      <c r="B49" s="276">
        <v>72800</v>
      </c>
      <c r="C49" s="51">
        <f t="shared" si="30"/>
        <v>824</v>
      </c>
      <c r="D49" s="52">
        <f t="shared" si="31"/>
        <v>92</v>
      </c>
      <c r="E49" s="203">
        <f t="shared" si="32"/>
        <v>916</v>
      </c>
      <c r="F49" s="204">
        <f t="shared" si="33"/>
        <v>3281.12</v>
      </c>
      <c r="G49" s="190">
        <f t="shared" si="26"/>
        <v>4197.12</v>
      </c>
      <c r="H49" s="209">
        <f t="shared" si="23"/>
        <v>1024</v>
      </c>
      <c r="I49" s="261">
        <f t="shared" si="24"/>
        <v>3298</v>
      </c>
      <c r="J49" s="196">
        <f t="shared" si="25"/>
        <v>4322</v>
      </c>
      <c r="K49" s="221">
        <f t="shared" si="27"/>
        <v>4368</v>
      </c>
      <c r="L49" s="214">
        <f t="shared" si="28"/>
        <v>4368</v>
      </c>
      <c r="M49" s="199">
        <f t="shared" si="29"/>
        <v>8736</v>
      </c>
      <c r="N49" s="130"/>
      <c r="O49" s="132">
        <f t="shared" si="34"/>
        <v>2885</v>
      </c>
      <c r="P49" s="53">
        <f t="shared" si="35"/>
        <v>321</v>
      </c>
      <c r="Q49" s="106">
        <f t="shared" si="36"/>
        <v>64.12</v>
      </c>
      <c r="R49" s="161">
        <f t="shared" si="37"/>
        <v>11</v>
      </c>
      <c r="T49" s="55"/>
    </row>
    <row r="50" spans="1:20" s="54" customFormat="1" ht="22.5" customHeight="1">
      <c r="A50" s="140" t="s">
        <v>85</v>
      </c>
      <c r="B50" s="276">
        <v>76500</v>
      </c>
      <c r="C50" s="51">
        <f t="shared" si="30"/>
        <v>824</v>
      </c>
      <c r="D50" s="52">
        <f t="shared" si="31"/>
        <v>92</v>
      </c>
      <c r="E50" s="203">
        <f t="shared" si="32"/>
        <v>916</v>
      </c>
      <c r="F50" s="204">
        <f t="shared" si="33"/>
        <v>3281.12</v>
      </c>
      <c r="G50" s="190">
        <f t="shared" si="26"/>
        <v>4197.12</v>
      </c>
      <c r="H50" s="209">
        <f t="shared" si="23"/>
        <v>1076</v>
      </c>
      <c r="I50" s="261">
        <f t="shared" si="24"/>
        <v>3466</v>
      </c>
      <c r="J50" s="196">
        <f t="shared" si="25"/>
        <v>4542</v>
      </c>
      <c r="K50" s="221">
        <f t="shared" si="27"/>
        <v>4590</v>
      </c>
      <c r="L50" s="214">
        <f t="shared" si="28"/>
        <v>4590</v>
      </c>
      <c r="M50" s="199">
        <f t="shared" si="29"/>
        <v>9180</v>
      </c>
      <c r="N50" s="130"/>
      <c r="O50" s="132">
        <f t="shared" si="34"/>
        <v>2885</v>
      </c>
      <c r="P50" s="53">
        <f t="shared" si="35"/>
        <v>321</v>
      </c>
      <c r="Q50" s="106">
        <f t="shared" si="36"/>
        <v>64.12</v>
      </c>
      <c r="R50" s="161">
        <f t="shared" si="37"/>
        <v>11</v>
      </c>
      <c r="T50" s="55"/>
    </row>
    <row r="51" spans="1:20" s="54" customFormat="1" ht="22.5" customHeight="1">
      <c r="A51" s="140" t="s">
        <v>86</v>
      </c>
      <c r="B51" s="276">
        <v>80200</v>
      </c>
      <c r="C51" s="51">
        <f t="shared" si="30"/>
        <v>824</v>
      </c>
      <c r="D51" s="52">
        <f t="shared" si="31"/>
        <v>92</v>
      </c>
      <c r="E51" s="203">
        <f t="shared" si="32"/>
        <v>916</v>
      </c>
      <c r="F51" s="204">
        <f t="shared" si="33"/>
        <v>3281.12</v>
      </c>
      <c r="G51" s="190">
        <f t="shared" si="26"/>
        <v>4197.12</v>
      </c>
      <c r="H51" s="209">
        <f t="shared" si="23"/>
        <v>1128</v>
      </c>
      <c r="I51" s="261">
        <f t="shared" si="24"/>
        <v>3633</v>
      </c>
      <c r="J51" s="196">
        <f t="shared" si="25"/>
        <v>4761</v>
      </c>
      <c r="K51" s="221">
        <f t="shared" si="27"/>
        <v>4812</v>
      </c>
      <c r="L51" s="214">
        <f t="shared" si="28"/>
        <v>4812</v>
      </c>
      <c r="M51" s="199">
        <f t="shared" si="29"/>
        <v>9624</v>
      </c>
      <c r="N51" s="130"/>
      <c r="O51" s="132">
        <f t="shared" si="34"/>
        <v>2885</v>
      </c>
      <c r="P51" s="53">
        <f t="shared" si="35"/>
        <v>321</v>
      </c>
      <c r="Q51" s="106">
        <f t="shared" si="36"/>
        <v>64.12</v>
      </c>
      <c r="R51" s="161">
        <f t="shared" si="37"/>
        <v>11</v>
      </c>
      <c r="T51" s="55"/>
    </row>
    <row r="52" spans="1:20" s="54" customFormat="1" ht="22.5" customHeight="1">
      <c r="A52" s="140" t="s">
        <v>87</v>
      </c>
      <c r="B52" s="276">
        <v>83900</v>
      </c>
      <c r="C52" s="51">
        <f t="shared" si="30"/>
        <v>824</v>
      </c>
      <c r="D52" s="52">
        <f t="shared" si="31"/>
        <v>92</v>
      </c>
      <c r="E52" s="203">
        <f t="shared" si="32"/>
        <v>916</v>
      </c>
      <c r="F52" s="204">
        <f t="shared" si="33"/>
        <v>3281.12</v>
      </c>
      <c r="G52" s="190">
        <f t="shared" si="26"/>
        <v>4197.12</v>
      </c>
      <c r="H52" s="209">
        <f t="shared" si="23"/>
        <v>1180</v>
      </c>
      <c r="I52" s="261">
        <f t="shared" si="24"/>
        <v>3801</v>
      </c>
      <c r="J52" s="196">
        <f t="shared" si="25"/>
        <v>4981</v>
      </c>
      <c r="K52" s="221">
        <f t="shared" si="27"/>
        <v>5034</v>
      </c>
      <c r="L52" s="214">
        <f t="shared" si="28"/>
        <v>5034</v>
      </c>
      <c r="M52" s="199">
        <f t="shared" si="29"/>
        <v>10068</v>
      </c>
      <c r="N52" s="130"/>
      <c r="O52" s="132">
        <f t="shared" si="34"/>
        <v>2885</v>
      </c>
      <c r="P52" s="53">
        <f t="shared" si="35"/>
        <v>321</v>
      </c>
      <c r="Q52" s="106">
        <f t="shared" si="36"/>
        <v>64.12</v>
      </c>
      <c r="R52" s="161">
        <f t="shared" si="37"/>
        <v>11</v>
      </c>
      <c r="T52" s="55"/>
    </row>
    <row r="53" spans="1:20" s="54" customFormat="1" ht="22.5" customHeight="1">
      <c r="A53" s="140" t="s">
        <v>88</v>
      </c>
      <c r="B53" s="276">
        <v>87600</v>
      </c>
      <c r="C53" s="51">
        <f t="shared" si="30"/>
        <v>824</v>
      </c>
      <c r="D53" s="52">
        <f t="shared" si="31"/>
        <v>92</v>
      </c>
      <c r="E53" s="203">
        <f t="shared" si="32"/>
        <v>916</v>
      </c>
      <c r="F53" s="204">
        <f t="shared" si="33"/>
        <v>3281.12</v>
      </c>
      <c r="G53" s="190">
        <f t="shared" si="26"/>
        <v>4197.12</v>
      </c>
      <c r="H53" s="209">
        <f t="shared" si="23"/>
        <v>1233</v>
      </c>
      <c r="I53" s="261">
        <f t="shared" si="24"/>
        <v>3969</v>
      </c>
      <c r="J53" s="196">
        <f t="shared" si="25"/>
        <v>5202</v>
      </c>
      <c r="K53" s="221">
        <f t="shared" si="27"/>
        <v>5256</v>
      </c>
      <c r="L53" s="214">
        <f t="shared" si="28"/>
        <v>5256</v>
      </c>
      <c r="M53" s="199">
        <f t="shared" si="29"/>
        <v>10512</v>
      </c>
      <c r="N53" s="130"/>
      <c r="O53" s="132">
        <f t="shared" si="34"/>
        <v>2885</v>
      </c>
      <c r="P53" s="53">
        <f t="shared" si="35"/>
        <v>321</v>
      </c>
      <c r="Q53" s="106">
        <f t="shared" si="36"/>
        <v>64.12</v>
      </c>
      <c r="R53" s="161">
        <f t="shared" si="37"/>
        <v>11</v>
      </c>
      <c r="T53" s="55"/>
    </row>
    <row r="54" spans="1:20" s="54" customFormat="1" ht="22.5" customHeight="1">
      <c r="A54" s="140" t="s">
        <v>89</v>
      </c>
      <c r="B54" s="276">
        <v>92100</v>
      </c>
      <c r="C54" s="51">
        <f t="shared" si="30"/>
        <v>824</v>
      </c>
      <c r="D54" s="52">
        <f t="shared" si="31"/>
        <v>92</v>
      </c>
      <c r="E54" s="203">
        <f t="shared" si="32"/>
        <v>916</v>
      </c>
      <c r="F54" s="204">
        <f t="shared" si="33"/>
        <v>3281.12</v>
      </c>
      <c r="G54" s="190">
        <f t="shared" si="26"/>
        <v>4197.12</v>
      </c>
      <c r="H54" s="209">
        <f t="shared" si="23"/>
        <v>1296</v>
      </c>
      <c r="I54" s="261">
        <f t="shared" si="24"/>
        <v>4173</v>
      </c>
      <c r="J54" s="196">
        <f t="shared" si="25"/>
        <v>5469</v>
      </c>
      <c r="K54" s="221">
        <f t="shared" si="27"/>
        <v>5526</v>
      </c>
      <c r="L54" s="214">
        <f t="shared" si="28"/>
        <v>5526</v>
      </c>
      <c r="M54" s="199">
        <f t="shared" si="29"/>
        <v>11052</v>
      </c>
      <c r="N54" s="130"/>
      <c r="O54" s="132">
        <f t="shared" si="34"/>
        <v>2885</v>
      </c>
      <c r="P54" s="53">
        <f t="shared" si="35"/>
        <v>321</v>
      </c>
      <c r="Q54" s="106">
        <f t="shared" si="36"/>
        <v>64.12</v>
      </c>
      <c r="R54" s="161">
        <f t="shared" si="37"/>
        <v>11</v>
      </c>
      <c r="T54" s="55"/>
    </row>
    <row r="55" spans="1:20" s="54" customFormat="1" ht="22.5" customHeight="1">
      <c r="A55" s="270" t="s">
        <v>90</v>
      </c>
      <c r="B55" s="276">
        <v>96600</v>
      </c>
      <c r="C55" s="51">
        <f t="shared" si="30"/>
        <v>824</v>
      </c>
      <c r="D55" s="52">
        <f t="shared" si="31"/>
        <v>92</v>
      </c>
      <c r="E55" s="203">
        <f t="shared" si="32"/>
        <v>916</v>
      </c>
      <c r="F55" s="204">
        <f t="shared" si="33"/>
        <v>3281.12</v>
      </c>
      <c r="G55" s="190">
        <f t="shared" si="26"/>
        <v>4197.12</v>
      </c>
      <c r="H55" s="209">
        <f t="shared" si="23"/>
        <v>1359</v>
      </c>
      <c r="I55" s="261">
        <f t="shared" si="24"/>
        <v>4377</v>
      </c>
      <c r="J55" s="196">
        <f t="shared" si="25"/>
        <v>5736</v>
      </c>
      <c r="K55" s="221">
        <f t="shared" si="27"/>
        <v>5796</v>
      </c>
      <c r="L55" s="214">
        <f t="shared" si="28"/>
        <v>5796</v>
      </c>
      <c r="M55" s="199">
        <f t="shared" si="29"/>
        <v>11592</v>
      </c>
      <c r="N55" s="130"/>
      <c r="O55" s="132">
        <f t="shared" si="34"/>
        <v>2885</v>
      </c>
      <c r="P55" s="53">
        <f t="shared" si="35"/>
        <v>321</v>
      </c>
      <c r="Q55" s="106">
        <f t="shared" si="36"/>
        <v>64.12</v>
      </c>
      <c r="R55" s="161">
        <f t="shared" si="37"/>
        <v>11</v>
      </c>
      <c r="T55" s="55"/>
    </row>
    <row r="56" spans="1:20" s="54" customFormat="1" ht="22.5" customHeight="1">
      <c r="A56" s="140" t="s">
        <v>119</v>
      </c>
      <c r="B56" s="276">
        <v>101100</v>
      </c>
      <c r="C56" s="51">
        <f t="shared" si="30"/>
        <v>824</v>
      </c>
      <c r="D56" s="52">
        <f t="shared" si="31"/>
        <v>92</v>
      </c>
      <c r="E56" s="203">
        <f t="shared" si="32"/>
        <v>916</v>
      </c>
      <c r="F56" s="204">
        <f t="shared" si="33"/>
        <v>3281.12</v>
      </c>
      <c r="G56" s="190">
        <f t="shared" si="26"/>
        <v>4197.12</v>
      </c>
      <c r="H56" s="209">
        <f t="shared" si="23"/>
        <v>1422</v>
      </c>
      <c r="I56" s="261">
        <f t="shared" si="24"/>
        <v>4580</v>
      </c>
      <c r="J56" s="196">
        <f t="shared" si="25"/>
        <v>6002</v>
      </c>
      <c r="K56" s="221">
        <f t="shared" si="27"/>
        <v>6066</v>
      </c>
      <c r="L56" s="214">
        <f t="shared" si="28"/>
        <v>6066</v>
      </c>
      <c r="M56" s="199">
        <f t="shared" si="29"/>
        <v>12132</v>
      </c>
      <c r="N56" s="130"/>
      <c r="O56" s="132">
        <f t="shared" si="34"/>
        <v>2885</v>
      </c>
      <c r="P56" s="53">
        <f t="shared" si="35"/>
        <v>321</v>
      </c>
      <c r="Q56" s="106">
        <f t="shared" si="36"/>
        <v>64.12</v>
      </c>
      <c r="R56" s="161">
        <f t="shared" si="37"/>
        <v>11</v>
      </c>
      <c r="T56" s="55"/>
    </row>
    <row r="57" spans="1:20" s="54" customFormat="1" ht="22.5" customHeight="1">
      <c r="A57" s="140" t="s">
        <v>91</v>
      </c>
      <c r="B57" s="276">
        <v>105600</v>
      </c>
      <c r="C57" s="51">
        <f t="shared" si="30"/>
        <v>824</v>
      </c>
      <c r="D57" s="52">
        <f t="shared" si="31"/>
        <v>92</v>
      </c>
      <c r="E57" s="203">
        <f t="shared" si="32"/>
        <v>916</v>
      </c>
      <c r="F57" s="204">
        <f t="shared" si="33"/>
        <v>3281.12</v>
      </c>
      <c r="G57" s="190">
        <f t="shared" si="26"/>
        <v>4197.12</v>
      </c>
      <c r="H57" s="209">
        <f t="shared" si="23"/>
        <v>1486</v>
      </c>
      <c r="I57" s="261">
        <f t="shared" si="24"/>
        <v>4784</v>
      </c>
      <c r="J57" s="196">
        <f t="shared" si="25"/>
        <v>6270</v>
      </c>
      <c r="K57" s="221">
        <f t="shared" si="27"/>
        <v>6336</v>
      </c>
      <c r="L57" s="214">
        <f t="shared" si="28"/>
        <v>6336</v>
      </c>
      <c r="M57" s="199">
        <f t="shared" si="29"/>
        <v>12672</v>
      </c>
      <c r="N57" s="130"/>
      <c r="O57" s="132">
        <f t="shared" si="34"/>
        <v>2885</v>
      </c>
      <c r="P57" s="53">
        <f t="shared" si="35"/>
        <v>321</v>
      </c>
      <c r="Q57" s="106">
        <f t="shared" si="36"/>
        <v>64.12</v>
      </c>
      <c r="R57" s="161">
        <f t="shared" si="37"/>
        <v>11</v>
      </c>
      <c r="T57" s="55"/>
    </row>
    <row r="58" spans="1:20" s="54" customFormat="1" ht="22.5" customHeight="1">
      <c r="A58" s="140" t="s">
        <v>92</v>
      </c>
      <c r="B58" s="276">
        <v>110100</v>
      </c>
      <c r="C58" s="51">
        <f t="shared" si="30"/>
        <v>824</v>
      </c>
      <c r="D58" s="52">
        <f t="shared" si="31"/>
        <v>92</v>
      </c>
      <c r="E58" s="203">
        <f t="shared" si="32"/>
        <v>916</v>
      </c>
      <c r="F58" s="204">
        <f t="shared" si="33"/>
        <v>3281.12</v>
      </c>
      <c r="G58" s="190">
        <f t="shared" si="26"/>
        <v>4197.12</v>
      </c>
      <c r="H58" s="209">
        <f t="shared" si="23"/>
        <v>1549</v>
      </c>
      <c r="I58" s="261">
        <f t="shared" si="24"/>
        <v>4988</v>
      </c>
      <c r="J58" s="196">
        <f t="shared" si="25"/>
        <v>6537</v>
      </c>
      <c r="K58" s="221">
        <f t="shared" si="27"/>
        <v>6606</v>
      </c>
      <c r="L58" s="214">
        <f t="shared" si="28"/>
        <v>6606</v>
      </c>
      <c r="M58" s="199">
        <f t="shared" si="29"/>
        <v>13212</v>
      </c>
      <c r="N58" s="130"/>
      <c r="O58" s="132">
        <f t="shared" si="34"/>
        <v>2885</v>
      </c>
      <c r="P58" s="53">
        <f t="shared" si="35"/>
        <v>321</v>
      </c>
      <c r="Q58" s="106">
        <f t="shared" si="36"/>
        <v>64.12</v>
      </c>
      <c r="R58" s="161">
        <f t="shared" si="37"/>
        <v>11</v>
      </c>
      <c r="T58" s="55"/>
    </row>
    <row r="59" spans="1:20" s="54" customFormat="1" ht="22.5" customHeight="1">
      <c r="A59" s="140" t="s">
        <v>93</v>
      </c>
      <c r="B59" s="276">
        <v>115500</v>
      </c>
      <c r="C59" s="51">
        <f t="shared" si="30"/>
        <v>824</v>
      </c>
      <c r="D59" s="52">
        <f t="shared" si="31"/>
        <v>92</v>
      </c>
      <c r="E59" s="203">
        <f t="shared" si="32"/>
        <v>916</v>
      </c>
      <c r="F59" s="204">
        <f t="shared" si="33"/>
        <v>3281.12</v>
      </c>
      <c r="G59" s="190">
        <f t="shared" si="26"/>
        <v>4197.12</v>
      </c>
      <c r="H59" s="209">
        <f t="shared" si="23"/>
        <v>1625</v>
      </c>
      <c r="I59" s="261">
        <f t="shared" si="24"/>
        <v>5233</v>
      </c>
      <c r="J59" s="196">
        <f t="shared" si="25"/>
        <v>6858</v>
      </c>
      <c r="K59" s="221">
        <f t="shared" si="27"/>
        <v>6930</v>
      </c>
      <c r="L59" s="214">
        <f t="shared" si="28"/>
        <v>6930</v>
      </c>
      <c r="M59" s="199">
        <f t="shared" si="29"/>
        <v>13860</v>
      </c>
      <c r="N59" s="130"/>
      <c r="O59" s="132">
        <f t="shared" si="34"/>
        <v>2885</v>
      </c>
      <c r="P59" s="53">
        <f t="shared" si="35"/>
        <v>321</v>
      </c>
      <c r="Q59" s="106">
        <f t="shared" si="36"/>
        <v>64.12</v>
      </c>
      <c r="R59" s="161">
        <f t="shared" si="37"/>
        <v>11</v>
      </c>
      <c r="T59" s="55"/>
    </row>
    <row r="60" spans="1:20" s="54" customFormat="1" ht="22.5" customHeight="1">
      <c r="A60" s="140" t="s">
        <v>94</v>
      </c>
      <c r="B60" s="276">
        <v>120900</v>
      </c>
      <c r="C60" s="51">
        <f t="shared" si="30"/>
        <v>824</v>
      </c>
      <c r="D60" s="52">
        <f t="shared" si="31"/>
        <v>92</v>
      </c>
      <c r="E60" s="203">
        <f t="shared" si="32"/>
        <v>916</v>
      </c>
      <c r="F60" s="204">
        <f t="shared" si="33"/>
        <v>3281.12</v>
      </c>
      <c r="G60" s="190">
        <f t="shared" si="26"/>
        <v>4197.12</v>
      </c>
      <c r="H60" s="209">
        <f t="shared" si="23"/>
        <v>1701</v>
      </c>
      <c r="I60" s="261">
        <f t="shared" si="24"/>
        <v>5477</v>
      </c>
      <c r="J60" s="196">
        <f t="shared" si="25"/>
        <v>7178</v>
      </c>
      <c r="K60" s="221">
        <f t="shared" si="27"/>
        <v>7254</v>
      </c>
      <c r="L60" s="214">
        <f t="shared" si="28"/>
        <v>7254</v>
      </c>
      <c r="M60" s="199">
        <f t="shared" si="29"/>
        <v>14508</v>
      </c>
      <c r="N60" s="130"/>
      <c r="O60" s="132">
        <f t="shared" si="34"/>
        <v>2885</v>
      </c>
      <c r="P60" s="53">
        <f t="shared" si="35"/>
        <v>321</v>
      </c>
      <c r="Q60" s="106">
        <f t="shared" si="36"/>
        <v>64.12</v>
      </c>
      <c r="R60" s="161">
        <f t="shared" si="37"/>
        <v>11</v>
      </c>
      <c r="T60" s="55"/>
    </row>
    <row r="61" spans="1:20" s="54" customFormat="1" ht="22.5" customHeight="1">
      <c r="A61" s="140" t="s">
        <v>95</v>
      </c>
      <c r="B61" s="276">
        <v>126300</v>
      </c>
      <c r="C61" s="51">
        <f t="shared" si="30"/>
        <v>824</v>
      </c>
      <c r="D61" s="52">
        <f t="shared" si="31"/>
        <v>92</v>
      </c>
      <c r="E61" s="203">
        <f t="shared" si="32"/>
        <v>916</v>
      </c>
      <c r="F61" s="204">
        <f t="shared" si="33"/>
        <v>3281.12</v>
      </c>
      <c r="G61" s="190">
        <f t="shared" si="26"/>
        <v>4197.12</v>
      </c>
      <c r="H61" s="209">
        <f t="shared" si="23"/>
        <v>1777</v>
      </c>
      <c r="I61" s="261">
        <f t="shared" si="24"/>
        <v>5722</v>
      </c>
      <c r="J61" s="196">
        <f t="shared" si="25"/>
        <v>7499</v>
      </c>
      <c r="K61" s="221">
        <f t="shared" si="27"/>
        <v>7578</v>
      </c>
      <c r="L61" s="214">
        <f t="shared" si="28"/>
        <v>7578</v>
      </c>
      <c r="M61" s="199">
        <f t="shared" si="29"/>
        <v>15156</v>
      </c>
      <c r="N61" s="130"/>
      <c r="O61" s="132">
        <f t="shared" si="34"/>
        <v>2885</v>
      </c>
      <c r="P61" s="53">
        <f t="shared" si="35"/>
        <v>321</v>
      </c>
      <c r="Q61" s="106">
        <f t="shared" si="36"/>
        <v>64.12</v>
      </c>
      <c r="R61" s="161">
        <f t="shared" si="37"/>
        <v>11</v>
      </c>
      <c r="T61" s="55"/>
    </row>
    <row r="62" spans="1:20" s="54" customFormat="1" ht="22.5" customHeight="1" thickBot="1">
      <c r="A62" s="141" t="s">
        <v>96</v>
      </c>
      <c r="B62" s="277">
        <v>131700</v>
      </c>
      <c r="C62" s="63">
        <f t="shared" si="30"/>
        <v>824</v>
      </c>
      <c r="D62" s="64">
        <f t="shared" si="31"/>
        <v>92</v>
      </c>
      <c r="E62" s="205">
        <f t="shared" si="32"/>
        <v>916</v>
      </c>
      <c r="F62" s="208">
        <f t="shared" si="33"/>
        <v>3281.12</v>
      </c>
      <c r="G62" s="192">
        <f t="shared" si="26"/>
        <v>4197.12</v>
      </c>
      <c r="H62" s="210">
        <f t="shared" si="23"/>
        <v>1853</v>
      </c>
      <c r="I62" s="262">
        <f t="shared" si="24"/>
        <v>5967</v>
      </c>
      <c r="J62" s="197">
        <f t="shared" si="25"/>
        <v>7820</v>
      </c>
      <c r="K62" s="222">
        <f t="shared" si="27"/>
        <v>7902</v>
      </c>
      <c r="L62" s="216">
        <f t="shared" si="28"/>
        <v>7902</v>
      </c>
      <c r="M62" s="200">
        <f t="shared" si="29"/>
        <v>15804</v>
      </c>
      <c r="N62" s="130"/>
      <c r="O62" s="132">
        <f t="shared" si="34"/>
        <v>2885</v>
      </c>
      <c r="P62" s="53">
        <f t="shared" si="35"/>
        <v>321</v>
      </c>
      <c r="Q62" s="106">
        <f t="shared" si="36"/>
        <v>64.12</v>
      </c>
      <c r="R62" s="161">
        <f t="shared" si="37"/>
        <v>11</v>
      </c>
      <c r="T62" s="55"/>
    </row>
    <row r="63" spans="1:18" s="117" customFormat="1" ht="16.5">
      <c r="A63" s="111" t="s">
        <v>97</v>
      </c>
      <c r="B63" s="112"/>
      <c r="C63" s="112"/>
      <c r="D63" s="112"/>
      <c r="E63" s="113"/>
      <c r="F63" s="113"/>
      <c r="G63" s="113"/>
      <c r="H63" s="116"/>
      <c r="I63" s="116"/>
      <c r="J63" s="116"/>
      <c r="L63" s="314" t="s">
        <v>398</v>
      </c>
      <c r="M63" s="113"/>
      <c r="N63" s="113"/>
      <c r="O63" s="112"/>
      <c r="P63" s="112"/>
      <c r="Q63" s="114"/>
      <c r="R63" s="115"/>
    </row>
    <row r="64" spans="1:18" s="72" customFormat="1" ht="15.75" customHeight="1">
      <c r="A64" s="68" t="s">
        <v>122</v>
      </c>
      <c r="B64" s="69"/>
      <c r="C64" s="69"/>
      <c r="D64" s="69"/>
      <c r="E64" s="70"/>
      <c r="F64" s="70"/>
      <c r="G64" s="70"/>
      <c r="H64" s="71"/>
      <c r="I64" s="71"/>
      <c r="J64" s="71"/>
      <c r="K64" s="70"/>
      <c r="L64" s="70"/>
      <c r="M64" s="70"/>
      <c r="N64" s="70"/>
      <c r="O64" s="69"/>
      <c r="P64" s="69"/>
      <c r="Q64" s="118"/>
      <c r="R64" s="70"/>
    </row>
    <row r="65" spans="1:18" s="72" customFormat="1" ht="12" customHeight="1">
      <c r="A65" s="73" t="s">
        <v>98</v>
      </c>
      <c r="B65" s="69"/>
      <c r="C65" s="69"/>
      <c r="D65" s="69"/>
      <c r="E65" s="70"/>
      <c r="F65" s="70"/>
      <c r="G65" s="70"/>
      <c r="H65" s="74"/>
      <c r="I65" s="74"/>
      <c r="J65" s="74"/>
      <c r="K65" s="74"/>
      <c r="L65" s="74"/>
      <c r="M65" s="74"/>
      <c r="N65" s="74"/>
      <c r="O65" s="69"/>
      <c r="P65" s="69"/>
      <c r="Q65" s="118"/>
      <c r="R65" s="70"/>
    </row>
    <row r="66" spans="1:18" s="72" customFormat="1" ht="15" customHeight="1">
      <c r="A66" s="75" t="s">
        <v>99</v>
      </c>
      <c r="B66" s="76"/>
      <c r="E66" s="77"/>
      <c r="F66" s="77"/>
      <c r="G66" s="77"/>
      <c r="H66" s="71"/>
      <c r="I66" s="71"/>
      <c r="J66" s="71"/>
      <c r="K66" s="71"/>
      <c r="L66" s="71"/>
      <c r="M66" s="71"/>
      <c r="N66" s="71"/>
      <c r="Q66" s="119"/>
      <c r="R66" s="77"/>
    </row>
    <row r="67" spans="1:18" s="72" customFormat="1" ht="11.25" customHeight="1" hidden="1">
      <c r="A67" s="78" t="s">
        <v>100</v>
      </c>
      <c r="B67" s="76"/>
      <c r="E67" s="77"/>
      <c r="F67" s="77"/>
      <c r="G67" s="77"/>
      <c r="H67" s="71"/>
      <c r="I67" s="71"/>
      <c r="J67" s="71"/>
      <c r="K67" s="71"/>
      <c r="L67" s="71"/>
      <c r="M67" s="71"/>
      <c r="N67" s="71"/>
      <c r="Q67" s="119"/>
      <c r="R67" s="77"/>
    </row>
    <row r="68" spans="1:18" s="72" customFormat="1" ht="11.25" customHeight="1" hidden="1">
      <c r="A68" s="79" t="s">
        <v>101</v>
      </c>
      <c r="B68" s="76"/>
      <c r="E68" s="77"/>
      <c r="F68" s="77"/>
      <c r="G68" s="77"/>
      <c r="H68" s="71"/>
      <c r="I68" s="71"/>
      <c r="J68" s="71"/>
      <c r="K68" s="71"/>
      <c r="L68" s="71"/>
      <c r="M68" s="71"/>
      <c r="N68" s="71"/>
      <c r="Q68" s="119"/>
      <c r="R68" s="77"/>
    </row>
    <row r="69" spans="1:18" s="72" customFormat="1" ht="11.25" customHeight="1" hidden="1">
      <c r="A69" s="79" t="s">
        <v>102</v>
      </c>
      <c r="B69" s="76"/>
      <c r="C69" s="80"/>
      <c r="E69" s="77"/>
      <c r="F69" s="77"/>
      <c r="G69" s="77"/>
      <c r="H69" s="71"/>
      <c r="I69" s="71"/>
      <c r="J69" s="71"/>
      <c r="K69" s="71"/>
      <c r="L69" s="71"/>
      <c r="Q69" s="119"/>
      <c r="R69" s="77"/>
    </row>
    <row r="70" spans="1:18" s="72" customFormat="1" ht="11.25" customHeight="1" hidden="1">
      <c r="A70" s="79" t="s">
        <v>32</v>
      </c>
      <c r="B70" s="76"/>
      <c r="C70" s="80"/>
      <c r="E70" s="77"/>
      <c r="F70" s="77"/>
      <c r="G70" s="77"/>
      <c r="H70" s="71"/>
      <c r="I70" s="71"/>
      <c r="J70" s="71"/>
      <c r="K70" s="71"/>
      <c r="L70" s="71"/>
      <c r="Q70" s="119"/>
      <c r="R70" s="77"/>
    </row>
    <row r="71" spans="1:18" s="72" customFormat="1" ht="11.25" customHeight="1" hidden="1">
      <c r="A71" s="79" t="s">
        <v>33</v>
      </c>
      <c r="B71" s="76"/>
      <c r="E71" s="77"/>
      <c r="F71" s="77"/>
      <c r="G71" s="77"/>
      <c r="H71" s="71"/>
      <c r="I71" s="71"/>
      <c r="J71" s="71"/>
      <c r="K71" s="71"/>
      <c r="L71" s="71"/>
      <c r="M71" s="71"/>
      <c r="N71" s="71"/>
      <c r="Q71" s="119"/>
      <c r="R71" s="77"/>
    </row>
    <row r="72" spans="1:18" s="72" customFormat="1" ht="11.25" customHeight="1" hidden="1">
      <c r="A72" s="79" t="s">
        <v>34</v>
      </c>
      <c r="B72" s="79"/>
      <c r="C72" s="79"/>
      <c r="D72" s="79"/>
      <c r="E72" s="79"/>
      <c r="F72" s="77"/>
      <c r="G72" s="121"/>
      <c r="H72" s="77"/>
      <c r="I72" s="77"/>
      <c r="J72" s="77"/>
      <c r="K72" s="77"/>
      <c r="L72" s="77"/>
      <c r="M72" s="77"/>
      <c r="N72" s="77"/>
      <c r="O72" s="79"/>
      <c r="P72" s="79"/>
      <c r="Q72" s="120"/>
      <c r="R72" s="79"/>
    </row>
    <row r="73" spans="1:18" s="72" customFormat="1" ht="11.25" customHeight="1" hidden="1">
      <c r="A73" s="79" t="s">
        <v>103</v>
      </c>
      <c r="B73" s="76"/>
      <c r="C73" s="80"/>
      <c r="E73" s="77"/>
      <c r="F73" s="77"/>
      <c r="G73" s="77"/>
      <c r="H73" s="71"/>
      <c r="I73" s="71"/>
      <c r="J73" s="71"/>
      <c r="K73" s="71"/>
      <c r="L73" s="71"/>
      <c r="M73" s="71"/>
      <c r="N73" s="71"/>
      <c r="Q73" s="119"/>
      <c r="R73" s="77"/>
    </row>
    <row r="74" spans="1:18" s="72" customFormat="1" ht="11.25" customHeight="1" hidden="1">
      <c r="A74" s="79" t="s">
        <v>104</v>
      </c>
      <c r="B74" s="76"/>
      <c r="E74" s="77"/>
      <c r="F74" s="77"/>
      <c r="G74" s="77"/>
      <c r="H74" s="71"/>
      <c r="I74" s="71"/>
      <c r="J74" s="71"/>
      <c r="K74" s="71"/>
      <c r="L74" s="71"/>
      <c r="M74" s="71"/>
      <c r="N74" s="71"/>
      <c r="Q74" s="119"/>
      <c r="R74" s="77"/>
    </row>
    <row r="75" spans="1:18" s="72" customFormat="1" ht="11.25" customHeight="1" hidden="1">
      <c r="A75" s="79" t="s">
        <v>105</v>
      </c>
      <c r="B75" s="76"/>
      <c r="E75" s="77"/>
      <c r="F75" s="77"/>
      <c r="G75" s="77"/>
      <c r="H75" s="71"/>
      <c r="I75" s="71"/>
      <c r="J75" s="71"/>
      <c r="K75" s="71"/>
      <c r="L75" s="71"/>
      <c r="M75" s="71"/>
      <c r="N75" s="71"/>
      <c r="Q75" s="119"/>
      <c r="R75" s="77"/>
    </row>
    <row r="76" spans="1:18" s="72" customFormat="1" ht="11.25" customHeight="1" hidden="1">
      <c r="A76" s="79" t="s">
        <v>106</v>
      </c>
      <c r="B76" s="76"/>
      <c r="E76" s="77"/>
      <c r="F76" s="77"/>
      <c r="G76" s="77"/>
      <c r="H76" s="71"/>
      <c r="I76" s="71"/>
      <c r="J76" s="71"/>
      <c r="K76" s="71"/>
      <c r="L76" s="71"/>
      <c r="M76" s="71"/>
      <c r="N76" s="71"/>
      <c r="Q76" s="119"/>
      <c r="R76" s="77"/>
    </row>
    <row r="77" spans="1:18" s="72" customFormat="1" ht="11.25" customHeight="1" hidden="1">
      <c r="A77" s="79" t="s">
        <v>107</v>
      </c>
      <c r="B77" s="76"/>
      <c r="E77" s="77"/>
      <c r="F77" s="77"/>
      <c r="G77" s="77"/>
      <c r="H77" s="71"/>
      <c r="I77" s="71"/>
      <c r="J77" s="71"/>
      <c r="K77" s="71"/>
      <c r="L77" s="71"/>
      <c r="M77" s="71"/>
      <c r="N77" s="71"/>
      <c r="Q77" s="119"/>
      <c r="R77" s="77"/>
    </row>
    <row r="78" spans="1:18" s="72" customFormat="1" ht="11.25" customHeight="1" hidden="1">
      <c r="A78" s="79" t="s">
        <v>108</v>
      </c>
      <c r="B78" s="76"/>
      <c r="C78" s="80"/>
      <c r="E78" s="77"/>
      <c r="F78" s="77"/>
      <c r="G78" s="77"/>
      <c r="H78" s="71"/>
      <c r="I78" s="71"/>
      <c r="J78" s="71"/>
      <c r="K78" s="71"/>
      <c r="L78" s="71"/>
      <c r="M78" s="71"/>
      <c r="N78" s="71"/>
      <c r="Q78" s="119"/>
      <c r="R78" s="77"/>
    </row>
    <row r="79" spans="1:18" s="72" customFormat="1" ht="11.25" customHeight="1" hidden="1">
      <c r="A79" s="79" t="s">
        <v>109</v>
      </c>
      <c r="B79" s="76"/>
      <c r="E79" s="77"/>
      <c r="F79" s="77"/>
      <c r="G79" s="77"/>
      <c r="H79" s="71"/>
      <c r="I79" s="71"/>
      <c r="J79" s="71"/>
      <c r="K79" s="71"/>
      <c r="L79" s="71"/>
      <c r="M79" s="71"/>
      <c r="N79" s="71"/>
      <c r="Q79" s="119"/>
      <c r="R79" s="77"/>
    </row>
    <row r="80" spans="1:18" s="72" customFormat="1" ht="11.25" customHeight="1" hidden="1">
      <c r="A80" s="79" t="s">
        <v>110</v>
      </c>
      <c r="B80" s="76"/>
      <c r="E80" s="77"/>
      <c r="F80" s="77"/>
      <c r="G80" s="77"/>
      <c r="H80" s="71"/>
      <c r="I80" s="71"/>
      <c r="J80" s="71"/>
      <c r="K80" s="71"/>
      <c r="L80" s="71"/>
      <c r="M80" s="71"/>
      <c r="N80" s="71"/>
      <c r="Q80" s="119"/>
      <c r="R80" s="77"/>
    </row>
    <row r="81" spans="1:18" s="72" customFormat="1" ht="11.25" customHeight="1" hidden="1">
      <c r="A81" s="79" t="s">
        <v>111</v>
      </c>
      <c r="B81" s="76"/>
      <c r="E81" s="77"/>
      <c r="F81" s="77"/>
      <c r="G81" s="77"/>
      <c r="H81" s="71"/>
      <c r="I81" s="71"/>
      <c r="J81" s="71"/>
      <c r="K81" s="71"/>
      <c r="L81" s="71"/>
      <c r="M81" s="71"/>
      <c r="N81" s="71"/>
      <c r="Q81" s="119"/>
      <c r="R81" s="77"/>
    </row>
    <row r="82" spans="1:18" s="83" customFormat="1" ht="17.25" customHeight="1" hidden="1">
      <c r="A82" s="81" t="s">
        <v>112</v>
      </c>
      <c r="B82" s="82"/>
      <c r="E82" s="84"/>
      <c r="F82" s="84"/>
      <c r="G82" s="84"/>
      <c r="H82" s="85"/>
      <c r="I82" s="85"/>
      <c r="J82" s="85"/>
      <c r="K82" s="85"/>
      <c r="L82" s="85"/>
      <c r="M82" s="86"/>
      <c r="N82" s="86"/>
      <c r="Q82" s="122"/>
      <c r="R82" s="84"/>
    </row>
    <row r="83" spans="1:18" s="88" customFormat="1" ht="17.25" customHeight="1" hidden="1">
      <c r="A83" s="87" t="s">
        <v>113</v>
      </c>
      <c r="B83" s="76"/>
      <c r="E83" s="77"/>
      <c r="F83" s="77"/>
      <c r="G83" s="77"/>
      <c r="H83" s="71"/>
      <c r="I83" s="71"/>
      <c r="J83" s="71"/>
      <c r="K83" s="71"/>
      <c r="L83" s="71"/>
      <c r="M83" s="86"/>
      <c r="N83" s="86"/>
      <c r="Q83" s="119"/>
      <c r="R83" s="77"/>
    </row>
    <row r="84" spans="1:18" s="88" customFormat="1" ht="12.75" customHeight="1">
      <c r="A84" s="81" t="s">
        <v>114</v>
      </c>
      <c r="B84" s="89"/>
      <c r="C84" s="90"/>
      <c r="D84" s="90"/>
      <c r="E84" s="90"/>
      <c r="F84" s="77"/>
      <c r="G84" s="77"/>
      <c r="H84" s="71"/>
      <c r="I84" s="71"/>
      <c r="J84" s="71"/>
      <c r="K84" s="71"/>
      <c r="L84" s="71"/>
      <c r="M84" s="86"/>
      <c r="N84" s="86"/>
      <c r="O84" s="90"/>
      <c r="P84" s="90"/>
      <c r="Q84" s="123"/>
      <c r="R84" s="90"/>
    </row>
    <row r="85" spans="1:17" s="280" customFormat="1" ht="12.75" customHeight="1">
      <c r="A85" s="278" t="s">
        <v>268</v>
      </c>
      <c r="B85" s="279"/>
      <c r="H85" s="279"/>
      <c r="I85" s="279"/>
      <c r="J85" s="279"/>
      <c r="K85" s="279"/>
      <c r="L85" s="279"/>
      <c r="M85" s="281"/>
      <c r="N85" s="281"/>
      <c r="Q85" s="282"/>
    </row>
    <row r="86" spans="1:17" s="284" customFormat="1" ht="12.75" customHeight="1">
      <c r="A86" s="278" t="s">
        <v>269</v>
      </c>
      <c r="B86" s="283"/>
      <c r="H86" s="283"/>
      <c r="I86" s="283"/>
      <c r="J86" s="283"/>
      <c r="K86" s="283"/>
      <c r="L86" s="283"/>
      <c r="M86" s="285"/>
      <c r="N86" s="285"/>
      <c r="Q86" s="286"/>
    </row>
    <row r="87" spans="1:20" s="288" customFormat="1" ht="14.25" customHeight="1">
      <c r="A87" s="278" t="s">
        <v>270</v>
      </c>
      <c r="B87" s="287"/>
      <c r="F87" s="289"/>
      <c r="G87" s="289"/>
      <c r="H87" s="290"/>
      <c r="I87" s="290"/>
      <c r="J87" s="287"/>
      <c r="K87" s="287"/>
      <c r="L87" s="287"/>
      <c r="M87" s="291"/>
      <c r="N87" s="291"/>
      <c r="O87" s="292"/>
      <c r="P87" s="292"/>
      <c r="Q87" s="293"/>
      <c r="R87" s="292"/>
      <c r="S87" s="294"/>
      <c r="T87" s="295"/>
    </row>
    <row r="88" spans="1:20" s="288" customFormat="1" ht="18" customHeight="1">
      <c r="A88" s="278" t="s">
        <v>271</v>
      </c>
      <c r="B88" s="287"/>
      <c r="F88" s="289"/>
      <c r="G88" s="289"/>
      <c r="H88" s="290"/>
      <c r="I88" s="290"/>
      <c r="J88" s="287"/>
      <c r="K88" s="287"/>
      <c r="L88" s="287"/>
      <c r="M88" s="291"/>
      <c r="N88" s="291"/>
      <c r="O88" s="292"/>
      <c r="P88" s="292"/>
      <c r="Q88" s="293"/>
      <c r="R88" s="292"/>
      <c r="S88" s="294"/>
      <c r="T88" s="295"/>
    </row>
    <row r="89" spans="1:20" s="288" customFormat="1" ht="18" customHeight="1">
      <c r="A89" s="278" t="s">
        <v>272</v>
      </c>
      <c r="B89" s="287"/>
      <c r="F89" s="289"/>
      <c r="G89" s="289"/>
      <c r="H89" s="290"/>
      <c r="I89" s="290"/>
      <c r="J89" s="287"/>
      <c r="K89" s="287"/>
      <c r="L89" s="287"/>
      <c r="M89" s="291"/>
      <c r="N89" s="291"/>
      <c r="O89" s="292"/>
      <c r="P89" s="292"/>
      <c r="Q89" s="293"/>
      <c r="R89" s="292"/>
      <c r="S89" s="294"/>
      <c r="T89" s="295"/>
    </row>
    <row r="90" ht="17.25" customHeight="1">
      <c r="A90" s="313" t="s">
        <v>397</v>
      </c>
    </row>
  </sheetData>
  <mergeCells count="4">
    <mergeCell ref="K3:K4"/>
    <mergeCell ref="L3:L4"/>
    <mergeCell ref="O3:R3"/>
    <mergeCell ref="O2:R2"/>
  </mergeCells>
  <printOptions/>
  <pageMargins left="0.3937007874015748" right="0" top="0" bottom="0" header="0.2755905511811024" footer="0"/>
  <pageSetup horizontalDpi="600" verticalDpi="600" orientation="portrait" paperSize="12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12540</v>
      </c>
    </row>
    <row r="3" spans="1:12" ht="33" customHeight="1">
      <c r="A3" s="341"/>
      <c r="B3" s="345">
        <v>12540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9</v>
      </c>
      <c r="C5" s="19">
        <f aca="true" t="shared" si="1" ref="C5:C34">ROUND($B$3*$A5/30*$L$3*70/100,0)+ROUND($B$3*$A5/30*$L$4*70/100,0)</f>
        <v>29</v>
      </c>
      <c r="D5" s="20">
        <f>$B$3*$L$5/30*$A5</f>
        <v>0.5852</v>
      </c>
      <c r="E5" s="21">
        <f>ROUNDUP(D5,0)</f>
        <v>1</v>
      </c>
      <c r="F5" s="32">
        <f aca="true" t="shared" si="2" ref="F5:F34">$B$3*$L$6/30*$A5</f>
        <v>0.10450000000000001</v>
      </c>
      <c r="G5" s="21">
        <f aca="true" t="shared" si="3" ref="G5:G14">ROUNDUP(F5,0)</f>
        <v>1</v>
      </c>
      <c r="H5" s="184">
        <f aca="true" t="shared" si="4" ref="H5:H34">C5+E5+G5</f>
        <v>31</v>
      </c>
      <c r="I5" s="22">
        <f aca="true" t="shared" si="5" ref="I5:I34">B5+H5</f>
        <v>40</v>
      </c>
      <c r="J5" s="173">
        <f aca="true" t="shared" si="6" ref="J5:J34">ROUND($B$3*$L$7/30*A5,0)</f>
        <v>25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17</v>
      </c>
      <c r="C6" s="24">
        <f t="shared" si="1"/>
        <v>59</v>
      </c>
      <c r="D6" s="31">
        <f>$B$3*$L$5/30*$A6</f>
        <v>1.1704</v>
      </c>
      <c r="E6" s="25">
        <f>ROUNDUP(D6,0)</f>
        <v>2</v>
      </c>
      <c r="F6" s="33">
        <f t="shared" si="2"/>
        <v>0.20900000000000002</v>
      </c>
      <c r="G6" s="25">
        <f t="shared" si="3"/>
        <v>1</v>
      </c>
      <c r="H6" s="185">
        <f t="shared" si="4"/>
        <v>62</v>
      </c>
      <c r="I6" s="26">
        <f t="shared" si="5"/>
        <v>79</v>
      </c>
      <c r="J6" s="174">
        <f t="shared" si="6"/>
        <v>50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26</v>
      </c>
      <c r="C7" s="24">
        <f t="shared" si="1"/>
        <v>88</v>
      </c>
      <c r="D7" s="31">
        <f aca="true" t="shared" si="7" ref="D7:D34">$B$3*$L$5/30*$A7</f>
        <v>1.7556000000000003</v>
      </c>
      <c r="E7" s="25">
        <f aca="true" t="shared" si="8" ref="E7:E34">ROUND(D7,0)</f>
        <v>2</v>
      </c>
      <c r="F7" s="33">
        <f t="shared" si="2"/>
        <v>0.3135</v>
      </c>
      <c r="G7" s="25">
        <f t="shared" si="3"/>
        <v>1</v>
      </c>
      <c r="H7" s="185">
        <f t="shared" si="4"/>
        <v>91</v>
      </c>
      <c r="I7" s="26">
        <f t="shared" si="5"/>
        <v>117</v>
      </c>
      <c r="J7" s="174">
        <f t="shared" si="6"/>
        <v>75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33</v>
      </c>
      <c r="C8" s="24">
        <f t="shared" si="1"/>
        <v>117</v>
      </c>
      <c r="D8" s="31">
        <f t="shared" si="7"/>
        <v>2.3408</v>
      </c>
      <c r="E8" s="25">
        <f t="shared" si="8"/>
        <v>2</v>
      </c>
      <c r="F8" s="33">
        <f t="shared" si="2"/>
        <v>0.41800000000000004</v>
      </c>
      <c r="G8" s="25">
        <f t="shared" si="3"/>
        <v>1</v>
      </c>
      <c r="H8" s="185">
        <f t="shared" si="4"/>
        <v>120</v>
      </c>
      <c r="I8" s="26">
        <f t="shared" si="5"/>
        <v>153</v>
      </c>
      <c r="J8" s="174">
        <f t="shared" si="6"/>
        <v>100</v>
      </c>
      <c r="K8" s="8"/>
      <c r="L8" s="8"/>
    </row>
    <row r="9" spans="1:12" s="2" customFormat="1" ht="33" customHeight="1">
      <c r="A9" s="23">
        <v>5</v>
      </c>
      <c r="B9" s="179">
        <f t="shared" si="0"/>
        <v>42</v>
      </c>
      <c r="C9" s="24">
        <f t="shared" si="1"/>
        <v>147</v>
      </c>
      <c r="D9" s="31">
        <f t="shared" si="7"/>
        <v>2.926</v>
      </c>
      <c r="E9" s="25">
        <f t="shared" si="8"/>
        <v>3</v>
      </c>
      <c r="F9" s="33">
        <f t="shared" si="2"/>
        <v>0.5225000000000001</v>
      </c>
      <c r="G9" s="25">
        <f t="shared" si="3"/>
        <v>1</v>
      </c>
      <c r="H9" s="185">
        <f t="shared" si="4"/>
        <v>151</v>
      </c>
      <c r="I9" s="26">
        <f t="shared" si="5"/>
        <v>193</v>
      </c>
      <c r="J9" s="174">
        <f t="shared" si="6"/>
        <v>125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50</v>
      </c>
      <c r="C10" s="24">
        <f t="shared" si="1"/>
        <v>176</v>
      </c>
      <c r="D10" s="31">
        <f t="shared" si="7"/>
        <v>3.5112000000000005</v>
      </c>
      <c r="E10" s="25">
        <f t="shared" si="8"/>
        <v>4</v>
      </c>
      <c r="F10" s="33">
        <f t="shared" si="2"/>
        <v>0.627</v>
      </c>
      <c r="G10" s="25">
        <f t="shared" si="3"/>
        <v>1</v>
      </c>
      <c r="H10" s="185">
        <f t="shared" si="4"/>
        <v>181</v>
      </c>
      <c r="I10" s="26">
        <f t="shared" si="5"/>
        <v>231</v>
      </c>
      <c r="J10" s="174">
        <f t="shared" si="6"/>
        <v>150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59</v>
      </c>
      <c r="C11" s="24">
        <f t="shared" si="1"/>
        <v>204</v>
      </c>
      <c r="D11" s="31">
        <f t="shared" si="7"/>
        <v>4.0964</v>
      </c>
      <c r="E11" s="25">
        <f t="shared" si="8"/>
        <v>4</v>
      </c>
      <c r="F11" s="33">
        <f t="shared" si="2"/>
        <v>0.7315</v>
      </c>
      <c r="G11" s="25">
        <f t="shared" si="3"/>
        <v>1</v>
      </c>
      <c r="H11" s="185">
        <f t="shared" si="4"/>
        <v>209</v>
      </c>
      <c r="I11" s="26">
        <f t="shared" si="5"/>
        <v>268</v>
      </c>
      <c r="J11" s="174">
        <f t="shared" si="6"/>
        <v>176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67</v>
      </c>
      <c r="C12" s="24">
        <f t="shared" si="1"/>
        <v>234</v>
      </c>
      <c r="D12" s="31">
        <f t="shared" si="7"/>
        <v>4.6816</v>
      </c>
      <c r="E12" s="25">
        <f t="shared" si="8"/>
        <v>5</v>
      </c>
      <c r="F12" s="33">
        <f t="shared" si="2"/>
        <v>0.8360000000000001</v>
      </c>
      <c r="G12" s="25">
        <f t="shared" si="3"/>
        <v>1</v>
      </c>
      <c r="H12" s="185">
        <f t="shared" si="4"/>
        <v>240</v>
      </c>
      <c r="I12" s="26">
        <f t="shared" si="5"/>
        <v>307</v>
      </c>
      <c r="J12" s="174">
        <f t="shared" si="6"/>
        <v>201</v>
      </c>
      <c r="K12" s="8"/>
      <c r="L12" s="8"/>
    </row>
    <row r="13" spans="1:12" s="2" customFormat="1" ht="33" customHeight="1">
      <c r="A13" s="23">
        <v>9</v>
      </c>
      <c r="B13" s="179">
        <f t="shared" si="0"/>
        <v>76</v>
      </c>
      <c r="C13" s="24">
        <f t="shared" si="1"/>
        <v>263</v>
      </c>
      <c r="D13" s="31">
        <f t="shared" si="7"/>
        <v>5.266800000000001</v>
      </c>
      <c r="E13" s="25">
        <f t="shared" si="8"/>
        <v>5</v>
      </c>
      <c r="F13" s="33">
        <f t="shared" si="2"/>
        <v>0.9405000000000001</v>
      </c>
      <c r="G13" s="25">
        <f t="shared" si="3"/>
        <v>1</v>
      </c>
      <c r="H13" s="185">
        <f t="shared" si="4"/>
        <v>269</v>
      </c>
      <c r="I13" s="26">
        <f t="shared" si="5"/>
        <v>345</v>
      </c>
      <c r="J13" s="174">
        <f t="shared" si="6"/>
        <v>226</v>
      </c>
      <c r="K13" s="8"/>
      <c r="L13" s="8"/>
    </row>
    <row r="14" spans="1:12" s="2" customFormat="1" ht="33" customHeight="1">
      <c r="A14" s="23">
        <v>10</v>
      </c>
      <c r="B14" s="179">
        <f t="shared" si="0"/>
        <v>83</v>
      </c>
      <c r="C14" s="24">
        <f t="shared" si="1"/>
        <v>292</v>
      </c>
      <c r="D14" s="31">
        <f t="shared" si="7"/>
        <v>5.852</v>
      </c>
      <c r="E14" s="25">
        <f t="shared" si="8"/>
        <v>6</v>
      </c>
      <c r="F14" s="33">
        <f t="shared" si="2"/>
        <v>1.0450000000000002</v>
      </c>
      <c r="G14" s="25">
        <f t="shared" si="3"/>
        <v>2</v>
      </c>
      <c r="H14" s="185">
        <f t="shared" si="4"/>
        <v>300</v>
      </c>
      <c r="I14" s="26">
        <f t="shared" si="5"/>
        <v>383</v>
      </c>
      <c r="J14" s="174">
        <f t="shared" si="6"/>
        <v>251</v>
      </c>
      <c r="K14" s="8"/>
      <c r="L14" s="8"/>
    </row>
    <row r="15" spans="1:12" s="2" customFormat="1" ht="33" customHeight="1">
      <c r="A15" s="23">
        <v>11</v>
      </c>
      <c r="B15" s="179">
        <f t="shared" si="0"/>
        <v>92</v>
      </c>
      <c r="C15" s="24">
        <f t="shared" si="1"/>
        <v>322</v>
      </c>
      <c r="D15" s="31">
        <f t="shared" si="7"/>
        <v>6.437200000000001</v>
      </c>
      <c r="E15" s="25">
        <f t="shared" si="8"/>
        <v>6</v>
      </c>
      <c r="F15" s="33">
        <f t="shared" si="2"/>
        <v>1.1495000000000002</v>
      </c>
      <c r="G15" s="25">
        <f aca="true" t="shared" si="9" ref="G15:G30">ROUND(F15,0)</f>
        <v>1</v>
      </c>
      <c r="H15" s="185">
        <f t="shared" si="4"/>
        <v>329</v>
      </c>
      <c r="I15" s="26">
        <f t="shared" si="5"/>
        <v>421</v>
      </c>
      <c r="J15" s="174">
        <f t="shared" si="6"/>
        <v>276</v>
      </c>
      <c r="K15" s="8"/>
      <c r="L15" s="8"/>
    </row>
    <row r="16" spans="1:12" s="2" customFormat="1" ht="33" customHeight="1">
      <c r="A16" s="23">
        <v>12</v>
      </c>
      <c r="B16" s="179">
        <f t="shared" si="0"/>
        <v>100</v>
      </c>
      <c r="C16" s="24">
        <f t="shared" si="1"/>
        <v>351</v>
      </c>
      <c r="D16" s="31">
        <f t="shared" si="7"/>
        <v>7.022400000000001</v>
      </c>
      <c r="E16" s="25">
        <f t="shared" si="8"/>
        <v>7</v>
      </c>
      <c r="F16" s="33">
        <f t="shared" si="2"/>
        <v>1.254</v>
      </c>
      <c r="G16" s="25">
        <f t="shared" si="9"/>
        <v>1</v>
      </c>
      <c r="H16" s="185">
        <f t="shared" si="4"/>
        <v>359</v>
      </c>
      <c r="I16" s="26">
        <f t="shared" si="5"/>
        <v>459</v>
      </c>
      <c r="J16" s="174">
        <f t="shared" si="6"/>
        <v>301</v>
      </c>
      <c r="K16" s="8"/>
      <c r="L16" s="8"/>
    </row>
    <row r="17" spans="1:12" s="2" customFormat="1" ht="33" customHeight="1">
      <c r="A17" s="23">
        <v>13</v>
      </c>
      <c r="B17" s="179">
        <f t="shared" si="0"/>
        <v>109</v>
      </c>
      <c r="C17" s="24">
        <f t="shared" si="1"/>
        <v>380</v>
      </c>
      <c r="D17" s="31">
        <f t="shared" si="7"/>
        <v>7.607600000000001</v>
      </c>
      <c r="E17" s="25">
        <f t="shared" si="8"/>
        <v>8</v>
      </c>
      <c r="F17" s="33">
        <f t="shared" si="2"/>
        <v>1.3585</v>
      </c>
      <c r="G17" s="25">
        <f t="shared" si="9"/>
        <v>1</v>
      </c>
      <c r="H17" s="185">
        <f t="shared" si="4"/>
        <v>389</v>
      </c>
      <c r="I17" s="26">
        <f t="shared" si="5"/>
        <v>498</v>
      </c>
      <c r="J17" s="174">
        <f t="shared" si="6"/>
        <v>326</v>
      </c>
      <c r="K17" s="8"/>
      <c r="L17" s="8"/>
    </row>
    <row r="18" spans="1:12" s="2" customFormat="1" ht="33" customHeight="1">
      <c r="A18" s="23">
        <v>14</v>
      </c>
      <c r="B18" s="179">
        <f t="shared" si="0"/>
        <v>117</v>
      </c>
      <c r="C18" s="24">
        <f t="shared" si="1"/>
        <v>410</v>
      </c>
      <c r="D18" s="31">
        <f t="shared" si="7"/>
        <v>8.1928</v>
      </c>
      <c r="E18" s="25">
        <f t="shared" si="8"/>
        <v>8</v>
      </c>
      <c r="F18" s="33">
        <f t="shared" si="2"/>
        <v>1.463</v>
      </c>
      <c r="G18" s="25">
        <f t="shared" si="9"/>
        <v>1</v>
      </c>
      <c r="H18" s="185">
        <f t="shared" si="4"/>
        <v>419</v>
      </c>
      <c r="I18" s="26">
        <f t="shared" si="5"/>
        <v>536</v>
      </c>
      <c r="J18" s="174">
        <f t="shared" si="6"/>
        <v>351</v>
      </c>
      <c r="K18" s="8"/>
      <c r="L18" s="8"/>
    </row>
    <row r="19" spans="1:12" s="2" customFormat="1" ht="33" customHeight="1">
      <c r="A19" s="23">
        <v>15</v>
      </c>
      <c r="B19" s="179">
        <f t="shared" si="0"/>
        <v>126</v>
      </c>
      <c r="C19" s="24">
        <f t="shared" si="1"/>
        <v>439</v>
      </c>
      <c r="D19" s="31">
        <f t="shared" si="7"/>
        <v>8.778</v>
      </c>
      <c r="E19" s="25">
        <f t="shared" si="8"/>
        <v>9</v>
      </c>
      <c r="F19" s="33">
        <f t="shared" si="2"/>
        <v>1.5675000000000001</v>
      </c>
      <c r="G19" s="25">
        <f t="shared" si="9"/>
        <v>2</v>
      </c>
      <c r="H19" s="185">
        <f t="shared" si="4"/>
        <v>450</v>
      </c>
      <c r="I19" s="26">
        <f t="shared" si="5"/>
        <v>576</v>
      </c>
      <c r="J19" s="174">
        <f t="shared" si="6"/>
        <v>376</v>
      </c>
      <c r="K19" s="8"/>
      <c r="L19" s="8"/>
    </row>
    <row r="20" spans="1:12" s="2" customFormat="1" ht="33" customHeight="1">
      <c r="A20" s="23">
        <v>16</v>
      </c>
      <c r="B20" s="179">
        <f t="shared" si="0"/>
        <v>133</v>
      </c>
      <c r="C20" s="24">
        <f t="shared" si="1"/>
        <v>468</v>
      </c>
      <c r="D20" s="31">
        <f t="shared" si="7"/>
        <v>9.3632</v>
      </c>
      <c r="E20" s="25">
        <f t="shared" si="8"/>
        <v>9</v>
      </c>
      <c r="F20" s="33">
        <f t="shared" si="2"/>
        <v>1.6720000000000002</v>
      </c>
      <c r="G20" s="25">
        <f t="shared" si="9"/>
        <v>2</v>
      </c>
      <c r="H20" s="185">
        <f t="shared" si="4"/>
        <v>479</v>
      </c>
      <c r="I20" s="26">
        <f t="shared" si="5"/>
        <v>612</v>
      </c>
      <c r="J20" s="174">
        <f t="shared" si="6"/>
        <v>401</v>
      </c>
      <c r="K20" s="8"/>
      <c r="L20" s="8"/>
    </row>
    <row r="21" spans="1:12" s="2" customFormat="1" ht="33" customHeight="1">
      <c r="A21" s="23">
        <v>17</v>
      </c>
      <c r="B21" s="179">
        <f t="shared" si="0"/>
        <v>142</v>
      </c>
      <c r="C21" s="24">
        <f t="shared" si="1"/>
        <v>498</v>
      </c>
      <c r="D21" s="31">
        <f t="shared" si="7"/>
        <v>9.948400000000001</v>
      </c>
      <c r="E21" s="25">
        <f t="shared" si="8"/>
        <v>10</v>
      </c>
      <c r="F21" s="33">
        <f t="shared" si="2"/>
        <v>1.7765000000000002</v>
      </c>
      <c r="G21" s="25">
        <f t="shared" si="9"/>
        <v>2</v>
      </c>
      <c r="H21" s="185">
        <f t="shared" si="4"/>
        <v>510</v>
      </c>
      <c r="I21" s="26">
        <f t="shared" si="5"/>
        <v>652</v>
      </c>
      <c r="J21" s="174">
        <f t="shared" si="6"/>
        <v>426</v>
      </c>
      <c r="K21" s="8"/>
      <c r="L21" s="8"/>
    </row>
    <row r="22" spans="1:12" s="2" customFormat="1" ht="33" customHeight="1">
      <c r="A22" s="23">
        <v>18</v>
      </c>
      <c r="B22" s="179">
        <f t="shared" si="0"/>
        <v>150</v>
      </c>
      <c r="C22" s="24">
        <f t="shared" si="1"/>
        <v>527</v>
      </c>
      <c r="D22" s="31">
        <f t="shared" si="7"/>
        <v>10.533600000000002</v>
      </c>
      <c r="E22" s="25">
        <f t="shared" si="8"/>
        <v>11</v>
      </c>
      <c r="F22" s="33">
        <f t="shared" si="2"/>
        <v>1.8810000000000002</v>
      </c>
      <c r="G22" s="25">
        <f t="shared" si="9"/>
        <v>2</v>
      </c>
      <c r="H22" s="185">
        <f t="shared" si="4"/>
        <v>540</v>
      </c>
      <c r="I22" s="26">
        <f t="shared" si="5"/>
        <v>690</v>
      </c>
      <c r="J22" s="174">
        <f t="shared" si="6"/>
        <v>451</v>
      </c>
      <c r="K22" s="8"/>
      <c r="L22" s="8"/>
    </row>
    <row r="23" spans="1:12" s="2" customFormat="1" ht="33" customHeight="1">
      <c r="A23" s="23">
        <v>19</v>
      </c>
      <c r="B23" s="179">
        <f t="shared" si="0"/>
        <v>159</v>
      </c>
      <c r="C23" s="24">
        <f t="shared" si="1"/>
        <v>556</v>
      </c>
      <c r="D23" s="31">
        <f t="shared" si="7"/>
        <v>11.1188</v>
      </c>
      <c r="E23" s="25">
        <f t="shared" si="8"/>
        <v>11</v>
      </c>
      <c r="F23" s="33">
        <f t="shared" si="2"/>
        <v>1.9855000000000003</v>
      </c>
      <c r="G23" s="25">
        <f t="shared" si="9"/>
        <v>2</v>
      </c>
      <c r="H23" s="185">
        <f t="shared" si="4"/>
        <v>569</v>
      </c>
      <c r="I23" s="26">
        <f t="shared" si="5"/>
        <v>728</v>
      </c>
      <c r="J23" s="174">
        <f t="shared" si="6"/>
        <v>477</v>
      </c>
      <c r="K23" s="8"/>
      <c r="L23" s="8"/>
    </row>
    <row r="24" spans="1:12" s="2" customFormat="1" ht="33" customHeight="1">
      <c r="A24" s="23">
        <v>20</v>
      </c>
      <c r="B24" s="179">
        <f t="shared" si="0"/>
        <v>167</v>
      </c>
      <c r="C24" s="24">
        <f t="shared" si="1"/>
        <v>586</v>
      </c>
      <c r="D24" s="31">
        <f t="shared" si="7"/>
        <v>11.704</v>
      </c>
      <c r="E24" s="25">
        <f t="shared" si="8"/>
        <v>12</v>
      </c>
      <c r="F24" s="33">
        <f t="shared" si="2"/>
        <v>2.0900000000000003</v>
      </c>
      <c r="G24" s="25">
        <f t="shared" si="9"/>
        <v>2</v>
      </c>
      <c r="H24" s="185">
        <f t="shared" si="4"/>
        <v>600</v>
      </c>
      <c r="I24" s="26">
        <f t="shared" si="5"/>
        <v>767</v>
      </c>
      <c r="J24" s="174">
        <f t="shared" si="6"/>
        <v>502</v>
      </c>
      <c r="K24" s="8"/>
      <c r="L24" s="8"/>
    </row>
    <row r="25" spans="1:12" s="2" customFormat="1" ht="33" customHeight="1">
      <c r="A25" s="23">
        <v>21</v>
      </c>
      <c r="B25" s="179">
        <f t="shared" si="0"/>
        <v>176</v>
      </c>
      <c r="C25" s="24">
        <f t="shared" si="1"/>
        <v>614</v>
      </c>
      <c r="D25" s="31">
        <f t="shared" si="7"/>
        <v>12.289200000000001</v>
      </c>
      <c r="E25" s="25">
        <f t="shared" si="8"/>
        <v>12</v>
      </c>
      <c r="F25" s="33">
        <f t="shared" si="2"/>
        <v>2.1945</v>
      </c>
      <c r="G25" s="25">
        <f t="shared" si="9"/>
        <v>2</v>
      </c>
      <c r="H25" s="185">
        <f t="shared" si="4"/>
        <v>628</v>
      </c>
      <c r="I25" s="26">
        <f t="shared" si="5"/>
        <v>804</v>
      </c>
      <c r="J25" s="174">
        <f t="shared" si="6"/>
        <v>527</v>
      </c>
      <c r="K25" s="8"/>
      <c r="L25" s="8"/>
    </row>
    <row r="26" spans="1:12" s="2" customFormat="1" ht="33" customHeight="1">
      <c r="A26" s="23">
        <v>22</v>
      </c>
      <c r="B26" s="179">
        <f t="shared" si="0"/>
        <v>184</v>
      </c>
      <c r="C26" s="24">
        <f t="shared" si="1"/>
        <v>643</v>
      </c>
      <c r="D26" s="31">
        <f t="shared" si="7"/>
        <v>12.874400000000001</v>
      </c>
      <c r="E26" s="25">
        <f t="shared" si="8"/>
        <v>13</v>
      </c>
      <c r="F26" s="33">
        <f t="shared" si="2"/>
        <v>2.2990000000000004</v>
      </c>
      <c r="G26" s="25">
        <f t="shared" si="9"/>
        <v>2</v>
      </c>
      <c r="H26" s="185">
        <f t="shared" si="4"/>
        <v>658</v>
      </c>
      <c r="I26" s="26">
        <f t="shared" si="5"/>
        <v>842</v>
      </c>
      <c r="J26" s="174">
        <f t="shared" si="6"/>
        <v>552</v>
      </c>
      <c r="K26" s="8"/>
      <c r="L26" s="8"/>
    </row>
    <row r="27" spans="1:12" s="2" customFormat="1" ht="33" customHeight="1">
      <c r="A27" s="23">
        <v>23</v>
      </c>
      <c r="B27" s="179">
        <f t="shared" si="0"/>
        <v>192</v>
      </c>
      <c r="C27" s="24">
        <f t="shared" si="1"/>
        <v>673</v>
      </c>
      <c r="D27" s="31">
        <f t="shared" si="7"/>
        <v>13.459600000000002</v>
      </c>
      <c r="E27" s="25">
        <f t="shared" si="8"/>
        <v>13</v>
      </c>
      <c r="F27" s="33">
        <f t="shared" si="2"/>
        <v>2.4035</v>
      </c>
      <c r="G27" s="25">
        <f t="shared" si="9"/>
        <v>2</v>
      </c>
      <c r="H27" s="185">
        <f t="shared" si="4"/>
        <v>688</v>
      </c>
      <c r="I27" s="26">
        <f t="shared" si="5"/>
        <v>880</v>
      </c>
      <c r="J27" s="174">
        <f t="shared" si="6"/>
        <v>577</v>
      </c>
      <c r="K27" s="8"/>
      <c r="L27" s="8"/>
    </row>
    <row r="28" spans="1:12" s="2" customFormat="1" ht="33" customHeight="1">
      <c r="A28" s="23">
        <v>24</v>
      </c>
      <c r="B28" s="179">
        <f t="shared" si="0"/>
        <v>201</v>
      </c>
      <c r="C28" s="24">
        <f t="shared" si="1"/>
        <v>702</v>
      </c>
      <c r="D28" s="31">
        <f t="shared" si="7"/>
        <v>14.044800000000002</v>
      </c>
      <c r="E28" s="25">
        <f t="shared" si="8"/>
        <v>14</v>
      </c>
      <c r="F28" s="33">
        <f t="shared" si="2"/>
        <v>2.508</v>
      </c>
      <c r="G28" s="25">
        <f t="shared" si="9"/>
        <v>3</v>
      </c>
      <c r="H28" s="185">
        <f t="shared" si="4"/>
        <v>719</v>
      </c>
      <c r="I28" s="26">
        <f t="shared" si="5"/>
        <v>920</v>
      </c>
      <c r="J28" s="174">
        <f t="shared" si="6"/>
        <v>602</v>
      </c>
      <c r="K28" s="8"/>
      <c r="L28" s="8"/>
    </row>
    <row r="29" spans="1:12" s="2" customFormat="1" ht="33" customHeight="1">
      <c r="A29" s="23">
        <v>25</v>
      </c>
      <c r="B29" s="179">
        <f t="shared" si="0"/>
        <v>209</v>
      </c>
      <c r="C29" s="24">
        <f t="shared" si="1"/>
        <v>731</v>
      </c>
      <c r="D29" s="31">
        <f t="shared" si="7"/>
        <v>14.63</v>
      </c>
      <c r="E29" s="25">
        <f t="shared" si="8"/>
        <v>15</v>
      </c>
      <c r="F29" s="33">
        <f t="shared" si="2"/>
        <v>2.6125000000000003</v>
      </c>
      <c r="G29" s="25">
        <f t="shared" si="9"/>
        <v>3</v>
      </c>
      <c r="H29" s="185">
        <f t="shared" si="4"/>
        <v>749</v>
      </c>
      <c r="I29" s="26">
        <f t="shared" si="5"/>
        <v>958</v>
      </c>
      <c r="J29" s="174">
        <f t="shared" si="6"/>
        <v>627</v>
      </c>
      <c r="K29" s="8"/>
      <c r="L29" s="8"/>
    </row>
    <row r="30" spans="1:12" s="2" customFormat="1" ht="33" customHeight="1">
      <c r="A30" s="23">
        <v>26</v>
      </c>
      <c r="B30" s="179">
        <f t="shared" si="0"/>
        <v>218</v>
      </c>
      <c r="C30" s="24">
        <f t="shared" si="1"/>
        <v>761</v>
      </c>
      <c r="D30" s="31">
        <f t="shared" si="7"/>
        <v>15.215200000000001</v>
      </c>
      <c r="E30" s="25">
        <f t="shared" si="8"/>
        <v>15</v>
      </c>
      <c r="F30" s="33">
        <f t="shared" si="2"/>
        <v>2.717</v>
      </c>
      <c r="G30" s="25">
        <f t="shared" si="9"/>
        <v>3</v>
      </c>
      <c r="H30" s="185">
        <f t="shared" si="4"/>
        <v>779</v>
      </c>
      <c r="I30" s="26">
        <f t="shared" si="5"/>
        <v>997</v>
      </c>
      <c r="J30" s="174">
        <f t="shared" si="6"/>
        <v>652</v>
      </c>
      <c r="K30" s="8"/>
      <c r="L30" s="8"/>
    </row>
    <row r="31" spans="1:12" s="2" customFormat="1" ht="33" customHeight="1">
      <c r="A31" s="23">
        <v>27</v>
      </c>
      <c r="B31" s="179">
        <f t="shared" si="0"/>
        <v>226</v>
      </c>
      <c r="C31" s="24">
        <f t="shared" si="1"/>
        <v>790</v>
      </c>
      <c r="D31" s="31">
        <f t="shared" si="7"/>
        <v>15.800400000000002</v>
      </c>
      <c r="E31" s="25">
        <f t="shared" si="8"/>
        <v>16</v>
      </c>
      <c r="F31" s="33">
        <f t="shared" si="2"/>
        <v>2.8215000000000003</v>
      </c>
      <c r="G31" s="25">
        <f>ROUNDUP(F31,0)</f>
        <v>3</v>
      </c>
      <c r="H31" s="185">
        <f t="shared" si="4"/>
        <v>809</v>
      </c>
      <c r="I31" s="26">
        <f t="shared" si="5"/>
        <v>1035</v>
      </c>
      <c r="J31" s="174">
        <f t="shared" si="6"/>
        <v>677</v>
      </c>
      <c r="K31" s="8"/>
      <c r="L31" s="8"/>
    </row>
    <row r="32" spans="1:12" s="2" customFormat="1" ht="33" customHeight="1">
      <c r="A32" s="23">
        <v>28</v>
      </c>
      <c r="B32" s="179">
        <f t="shared" si="0"/>
        <v>234</v>
      </c>
      <c r="C32" s="24">
        <f t="shared" si="1"/>
        <v>819</v>
      </c>
      <c r="D32" s="31">
        <f t="shared" si="7"/>
        <v>16.3856</v>
      </c>
      <c r="E32" s="25">
        <f t="shared" si="8"/>
        <v>16</v>
      </c>
      <c r="F32" s="33">
        <f t="shared" si="2"/>
        <v>2.926</v>
      </c>
      <c r="G32" s="25">
        <f>ROUND(F32,0)</f>
        <v>3</v>
      </c>
      <c r="H32" s="185">
        <f t="shared" si="4"/>
        <v>838</v>
      </c>
      <c r="I32" s="26">
        <f t="shared" si="5"/>
        <v>1072</v>
      </c>
      <c r="J32" s="174">
        <f t="shared" si="6"/>
        <v>702</v>
      </c>
      <c r="K32" s="8"/>
      <c r="L32" s="8"/>
    </row>
    <row r="33" spans="1:12" s="2" customFormat="1" ht="33" customHeight="1">
      <c r="A33" s="23">
        <v>29</v>
      </c>
      <c r="B33" s="179">
        <f t="shared" si="0"/>
        <v>242</v>
      </c>
      <c r="C33" s="24">
        <f t="shared" si="1"/>
        <v>849</v>
      </c>
      <c r="D33" s="31">
        <f t="shared" si="7"/>
        <v>16.9708</v>
      </c>
      <c r="E33" s="25">
        <f t="shared" si="8"/>
        <v>17</v>
      </c>
      <c r="F33" s="33">
        <f t="shared" si="2"/>
        <v>3.0305000000000004</v>
      </c>
      <c r="G33" s="25">
        <f>ROUND(F33,0)</f>
        <v>3</v>
      </c>
      <c r="H33" s="185">
        <f t="shared" si="4"/>
        <v>869</v>
      </c>
      <c r="I33" s="26">
        <f t="shared" si="5"/>
        <v>1111</v>
      </c>
      <c r="J33" s="174">
        <f t="shared" si="6"/>
        <v>727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251</v>
      </c>
      <c r="C34" s="28">
        <f t="shared" si="1"/>
        <v>878</v>
      </c>
      <c r="D34" s="31">
        <f t="shared" si="7"/>
        <v>17.556</v>
      </c>
      <c r="E34" s="29">
        <f t="shared" si="8"/>
        <v>18</v>
      </c>
      <c r="F34" s="33">
        <f t="shared" si="2"/>
        <v>3.1350000000000002</v>
      </c>
      <c r="G34" s="29">
        <f>ROUND(F34,0)</f>
        <v>3</v>
      </c>
      <c r="H34" s="186">
        <f t="shared" si="4"/>
        <v>899</v>
      </c>
      <c r="I34" s="30">
        <f t="shared" si="5"/>
        <v>1150</v>
      </c>
      <c r="J34" s="175">
        <f t="shared" si="6"/>
        <v>752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13500</v>
      </c>
    </row>
    <row r="3" spans="1:12" ht="33" customHeight="1">
      <c r="A3" s="341"/>
      <c r="B3" s="345">
        <v>13500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9</v>
      </c>
      <c r="C5" s="19">
        <f aca="true" t="shared" si="1" ref="C5:C34">ROUND($B$3*$A5/30*$L$3*70/100,0)+ROUND($B$3*$A5/30*$L$4*70/100,0)</f>
        <v>31</v>
      </c>
      <c r="D5" s="20">
        <f aca="true" t="shared" si="2" ref="D5:D34">$B$3*$L$5/30*$A5</f>
        <v>0.63</v>
      </c>
      <c r="E5" s="21">
        <f>ROUNDUP(D5,0)</f>
        <v>1</v>
      </c>
      <c r="F5" s="32">
        <f aca="true" t="shared" si="3" ref="F5:F34">$B$3*$L$6/30*$A5</f>
        <v>0.1125</v>
      </c>
      <c r="G5" s="21">
        <f aca="true" t="shared" si="4" ref="G5:G12">ROUNDUP(F5,0)</f>
        <v>1</v>
      </c>
      <c r="H5" s="184">
        <f aca="true" t="shared" si="5" ref="H5:H34">C5+E5+G5</f>
        <v>33</v>
      </c>
      <c r="I5" s="22">
        <f aca="true" t="shared" si="6" ref="I5:I34">B5+H5</f>
        <v>42</v>
      </c>
      <c r="J5" s="173">
        <f aca="true" t="shared" si="7" ref="J5:J34">ROUND($B$3*$L$7/30*A5,0)</f>
        <v>27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18</v>
      </c>
      <c r="C6" s="24">
        <f t="shared" si="1"/>
        <v>63</v>
      </c>
      <c r="D6" s="31">
        <f t="shared" si="2"/>
        <v>1.26</v>
      </c>
      <c r="E6" s="25">
        <f>ROUNDUP(D6,0)</f>
        <v>2</v>
      </c>
      <c r="F6" s="33">
        <f t="shared" si="3"/>
        <v>0.225</v>
      </c>
      <c r="G6" s="25">
        <f t="shared" si="4"/>
        <v>1</v>
      </c>
      <c r="H6" s="185">
        <f t="shared" si="5"/>
        <v>66</v>
      </c>
      <c r="I6" s="26">
        <f t="shared" si="6"/>
        <v>84</v>
      </c>
      <c r="J6" s="174">
        <f t="shared" si="7"/>
        <v>54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27</v>
      </c>
      <c r="C7" s="24">
        <f t="shared" si="1"/>
        <v>94</v>
      </c>
      <c r="D7" s="31">
        <f t="shared" si="2"/>
        <v>1.8900000000000001</v>
      </c>
      <c r="E7" s="25">
        <f aca="true" t="shared" si="8" ref="E7:E34">ROUND(D7,0)</f>
        <v>2</v>
      </c>
      <c r="F7" s="33">
        <f t="shared" si="3"/>
        <v>0.3375</v>
      </c>
      <c r="G7" s="25">
        <f t="shared" si="4"/>
        <v>1</v>
      </c>
      <c r="H7" s="185">
        <f t="shared" si="5"/>
        <v>97</v>
      </c>
      <c r="I7" s="26">
        <f t="shared" si="6"/>
        <v>124</v>
      </c>
      <c r="J7" s="174">
        <f t="shared" si="7"/>
        <v>81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36</v>
      </c>
      <c r="C8" s="24">
        <f t="shared" si="1"/>
        <v>126</v>
      </c>
      <c r="D8" s="31">
        <f t="shared" si="2"/>
        <v>2.52</v>
      </c>
      <c r="E8" s="25">
        <f t="shared" si="8"/>
        <v>3</v>
      </c>
      <c r="F8" s="33">
        <f t="shared" si="3"/>
        <v>0.45</v>
      </c>
      <c r="G8" s="25">
        <f t="shared" si="4"/>
        <v>1</v>
      </c>
      <c r="H8" s="185">
        <f t="shared" si="5"/>
        <v>130</v>
      </c>
      <c r="I8" s="26">
        <f t="shared" si="6"/>
        <v>166</v>
      </c>
      <c r="J8" s="174">
        <f t="shared" si="7"/>
        <v>108</v>
      </c>
      <c r="K8" s="8"/>
      <c r="L8" s="8"/>
    </row>
    <row r="9" spans="1:12" s="2" customFormat="1" ht="33" customHeight="1">
      <c r="A9" s="23">
        <v>5</v>
      </c>
      <c r="B9" s="179">
        <f t="shared" si="0"/>
        <v>46</v>
      </c>
      <c r="C9" s="24">
        <f t="shared" si="1"/>
        <v>158</v>
      </c>
      <c r="D9" s="31">
        <f t="shared" si="2"/>
        <v>3.15</v>
      </c>
      <c r="E9" s="25">
        <f t="shared" si="8"/>
        <v>3</v>
      </c>
      <c r="F9" s="33">
        <f t="shared" si="3"/>
        <v>0.5625</v>
      </c>
      <c r="G9" s="25">
        <f t="shared" si="4"/>
        <v>1</v>
      </c>
      <c r="H9" s="185">
        <f t="shared" si="5"/>
        <v>162</v>
      </c>
      <c r="I9" s="26">
        <f t="shared" si="6"/>
        <v>208</v>
      </c>
      <c r="J9" s="174">
        <f t="shared" si="7"/>
        <v>135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54</v>
      </c>
      <c r="C10" s="24">
        <f t="shared" si="1"/>
        <v>189</v>
      </c>
      <c r="D10" s="31">
        <f t="shared" si="2"/>
        <v>3.7800000000000002</v>
      </c>
      <c r="E10" s="25">
        <f t="shared" si="8"/>
        <v>4</v>
      </c>
      <c r="F10" s="33">
        <f t="shared" si="3"/>
        <v>0.675</v>
      </c>
      <c r="G10" s="25">
        <f t="shared" si="4"/>
        <v>1</v>
      </c>
      <c r="H10" s="185">
        <f t="shared" si="5"/>
        <v>194</v>
      </c>
      <c r="I10" s="26">
        <f t="shared" si="6"/>
        <v>248</v>
      </c>
      <c r="J10" s="174">
        <f t="shared" si="7"/>
        <v>162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63</v>
      </c>
      <c r="C11" s="24">
        <f t="shared" si="1"/>
        <v>220</v>
      </c>
      <c r="D11" s="31">
        <f t="shared" si="2"/>
        <v>4.41</v>
      </c>
      <c r="E11" s="25">
        <f t="shared" si="8"/>
        <v>4</v>
      </c>
      <c r="F11" s="33">
        <f t="shared" si="3"/>
        <v>0.7875</v>
      </c>
      <c r="G11" s="25">
        <f t="shared" si="4"/>
        <v>1</v>
      </c>
      <c r="H11" s="185">
        <f t="shared" si="5"/>
        <v>225</v>
      </c>
      <c r="I11" s="26">
        <f t="shared" si="6"/>
        <v>288</v>
      </c>
      <c r="J11" s="174">
        <f t="shared" si="7"/>
        <v>189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72</v>
      </c>
      <c r="C12" s="24">
        <f t="shared" si="1"/>
        <v>252</v>
      </c>
      <c r="D12" s="31">
        <f t="shared" si="2"/>
        <v>5.04</v>
      </c>
      <c r="E12" s="25">
        <f t="shared" si="8"/>
        <v>5</v>
      </c>
      <c r="F12" s="33">
        <f t="shared" si="3"/>
        <v>0.9</v>
      </c>
      <c r="G12" s="25">
        <f t="shared" si="4"/>
        <v>1</v>
      </c>
      <c r="H12" s="185">
        <f t="shared" si="5"/>
        <v>258</v>
      </c>
      <c r="I12" s="26">
        <f t="shared" si="6"/>
        <v>330</v>
      </c>
      <c r="J12" s="174">
        <f t="shared" si="7"/>
        <v>216</v>
      </c>
      <c r="K12" s="8"/>
      <c r="L12" s="8"/>
    </row>
    <row r="13" spans="1:12" s="2" customFormat="1" ht="33" customHeight="1">
      <c r="A13" s="23">
        <v>9</v>
      </c>
      <c r="B13" s="179">
        <f t="shared" si="0"/>
        <v>81</v>
      </c>
      <c r="C13" s="24">
        <f t="shared" si="1"/>
        <v>283</v>
      </c>
      <c r="D13" s="31">
        <f t="shared" si="2"/>
        <v>5.67</v>
      </c>
      <c r="E13" s="25">
        <f t="shared" si="8"/>
        <v>6</v>
      </c>
      <c r="F13" s="33">
        <f t="shared" si="3"/>
        <v>1.0125</v>
      </c>
      <c r="G13" s="25">
        <f>ROUND(F13,0)</f>
        <v>1</v>
      </c>
      <c r="H13" s="185">
        <f t="shared" si="5"/>
        <v>290</v>
      </c>
      <c r="I13" s="26">
        <f t="shared" si="6"/>
        <v>371</v>
      </c>
      <c r="J13" s="174">
        <f t="shared" si="7"/>
        <v>243</v>
      </c>
      <c r="K13" s="8"/>
      <c r="L13" s="8"/>
    </row>
    <row r="14" spans="1:12" s="2" customFormat="1" ht="33" customHeight="1">
      <c r="A14" s="23">
        <v>10</v>
      </c>
      <c r="B14" s="179">
        <f t="shared" si="0"/>
        <v>90</v>
      </c>
      <c r="C14" s="24">
        <f t="shared" si="1"/>
        <v>316</v>
      </c>
      <c r="D14" s="31">
        <f t="shared" si="2"/>
        <v>6.3</v>
      </c>
      <c r="E14" s="25">
        <f t="shared" si="8"/>
        <v>6</v>
      </c>
      <c r="F14" s="33">
        <f t="shared" si="3"/>
        <v>1.125</v>
      </c>
      <c r="G14" s="25">
        <f>ROUND(F14,0)</f>
        <v>1</v>
      </c>
      <c r="H14" s="185">
        <f t="shared" si="5"/>
        <v>323</v>
      </c>
      <c r="I14" s="26">
        <f t="shared" si="6"/>
        <v>413</v>
      </c>
      <c r="J14" s="174">
        <f t="shared" si="7"/>
        <v>270</v>
      </c>
      <c r="K14" s="8"/>
      <c r="L14" s="8"/>
    </row>
    <row r="15" spans="1:12" s="2" customFormat="1" ht="33" customHeight="1">
      <c r="A15" s="23">
        <v>11</v>
      </c>
      <c r="B15" s="179">
        <f t="shared" si="0"/>
        <v>99</v>
      </c>
      <c r="C15" s="24">
        <f t="shared" si="1"/>
        <v>347</v>
      </c>
      <c r="D15" s="31">
        <f t="shared" si="2"/>
        <v>6.93</v>
      </c>
      <c r="E15" s="25">
        <f t="shared" si="8"/>
        <v>7</v>
      </c>
      <c r="F15" s="33">
        <f t="shared" si="3"/>
        <v>1.2375</v>
      </c>
      <c r="G15" s="25">
        <f>ROUND(F15,0)</f>
        <v>1</v>
      </c>
      <c r="H15" s="185">
        <f t="shared" si="5"/>
        <v>355</v>
      </c>
      <c r="I15" s="26">
        <f t="shared" si="6"/>
        <v>454</v>
      </c>
      <c r="J15" s="174">
        <f t="shared" si="7"/>
        <v>297</v>
      </c>
      <c r="K15" s="8"/>
      <c r="L15" s="8"/>
    </row>
    <row r="16" spans="1:12" s="2" customFormat="1" ht="33" customHeight="1">
      <c r="A16" s="23">
        <v>12</v>
      </c>
      <c r="B16" s="179">
        <f t="shared" si="0"/>
        <v>108</v>
      </c>
      <c r="C16" s="24">
        <f t="shared" si="1"/>
        <v>378</v>
      </c>
      <c r="D16" s="31">
        <f t="shared" si="2"/>
        <v>7.5600000000000005</v>
      </c>
      <c r="E16" s="25">
        <f t="shared" si="8"/>
        <v>8</v>
      </c>
      <c r="F16" s="33">
        <f t="shared" si="3"/>
        <v>1.35</v>
      </c>
      <c r="G16" s="25">
        <f>ROUND(F16,0)</f>
        <v>1</v>
      </c>
      <c r="H16" s="185">
        <f t="shared" si="5"/>
        <v>387</v>
      </c>
      <c r="I16" s="26">
        <f t="shared" si="6"/>
        <v>495</v>
      </c>
      <c r="J16" s="174">
        <f t="shared" si="7"/>
        <v>324</v>
      </c>
      <c r="K16" s="8"/>
      <c r="L16" s="8"/>
    </row>
    <row r="17" spans="1:12" s="2" customFormat="1" ht="33" customHeight="1">
      <c r="A17" s="23">
        <v>13</v>
      </c>
      <c r="B17" s="179">
        <f t="shared" si="0"/>
        <v>117</v>
      </c>
      <c r="C17" s="24">
        <f t="shared" si="1"/>
        <v>410</v>
      </c>
      <c r="D17" s="31">
        <f t="shared" si="2"/>
        <v>8.19</v>
      </c>
      <c r="E17" s="25">
        <f t="shared" si="8"/>
        <v>8</v>
      </c>
      <c r="F17" s="33">
        <f t="shared" si="3"/>
        <v>1.4625000000000001</v>
      </c>
      <c r="G17" s="25">
        <f>ROUND(F17,0)</f>
        <v>1</v>
      </c>
      <c r="H17" s="185">
        <f t="shared" si="5"/>
        <v>419</v>
      </c>
      <c r="I17" s="26">
        <f t="shared" si="6"/>
        <v>536</v>
      </c>
      <c r="J17" s="174">
        <f t="shared" si="7"/>
        <v>351</v>
      </c>
      <c r="K17" s="8"/>
      <c r="L17" s="8"/>
    </row>
    <row r="18" spans="1:12" s="2" customFormat="1" ht="33" customHeight="1">
      <c r="A18" s="23">
        <v>14</v>
      </c>
      <c r="B18" s="179">
        <f t="shared" si="0"/>
        <v>126</v>
      </c>
      <c r="C18" s="24">
        <f t="shared" si="1"/>
        <v>441</v>
      </c>
      <c r="D18" s="31">
        <f t="shared" si="2"/>
        <v>8.82</v>
      </c>
      <c r="E18" s="25">
        <f t="shared" si="8"/>
        <v>9</v>
      </c>
      <c r="F18" s="33">
        <f t="shared" si="3"/>
        <v>1.575</v>
      </c>
      <c r="G18" s="25">
        <f aca="true" t="shared" si="9" ref="G18:G30">ROUND(F18,0)</f>
        <v>2</v>
      </c>
      <c r="H18" s="185">
        <f t="shared" si="5"/>
        <v>452</v>
      </c>
      <c r="I18" s="26">
        <f t="shared" si="6"/>
        <v>578</v>
      </c>
      <c r="J18" s="174">
        <f t="shared" si="7"/>
        <v>378</v>
      </c>
      <c r="K18" s="8"/>
      <c r="L18" s="8"/>
    </row>
    <row r="19" spans="1:12" s="2" customFormat="1" ht="33" customHeight="1">
      <c r="A19" s="23">
        <v>15</v>
      </c>
      <c r="B19" s="179">
        <f t="shared" si="0"/>
        <v>136</v>
      </c>
      <c r="C19" s="24">
        <f t="shared" si="1"/>
        <v>472</v>
      </c>
      <c r="D19" s="31">
        <f t="shared" si="2"/>
        <v>9.45</v>
      </c>
      <c r="E19" s="25">
        <f t="shared" si="8"/>
        <v>9</v>
      </c>
      <c r="F19" s="33">
        <f t="shared" si="3"/>
        <v>1.6875</v>
      </c>
      <c r="G19" s="25">
        <f t="shared" si="9"/>
        <v>2</v>
      </c>
      <c r="H19" s="185">
        <f t="shared" si="5"/>
        <v>483</v>
      </c>
      <c r="I19" s="26">
        <f t="shared" si="6"/>
        <v>619</v>
      </c>
      <c r="J19" s="174">
        <f t="shared" si="7"/>
        <v>405</v>
      </c>
      <c r="K19" s="8"/>
      <c r="L19" s="8"/>
    </row>
    <row r="20" spans="1:12" s="2" customFormat="1" ht="33" customHeight="1">
      <c r="A20" s="23">
        <v>16</v>
      </c>
      <c r="B20" s="179">
        <f t="shared" si="0"/>
        <v>144</v>
      </c>
      <c r="C20" s="24">
        <f t="shared" si="1"/>
        <v>504</v>
      </c>
      <c r="D20" s="31">
        <f t="shared" si="2"/>
        <v>10.08</v>
      </c>
      <c r="E20" s="25">
        <f t="shared" si="8"/>
        <v>10</v>
      </c>
      <c r="F20" s="33">
        <f t="shared" si="3"/>
        <v>1.8</v>
      </c>
      <c r="G20" s="25">
        <f t="shared" si="9"/>
        <v>2</v>
      </c>
      <c r="H20" s="185">
        <f t="shared" si="5"/>
        <v>516</v>
      </c>
      <c r="I20" s="26">
        <f t="shared" si="6"/>
        <v>660</v>
      </c>
      <c r="J20" s="174">
        <f t="shared" si="7"/>
        <v>432</v>
      </c>
      <c r="K20" s="8"/>
      <c r="L20" s="8"/>
    </row>
    <row r="21" spans="1:12" s="2" customFormat="1" ht="33" customHeight="1">
      <c r="A21" s="23">
        <v>17</v>
      </c>
      <c r="B21" s="179">
        <f t="shared" si="0"/>
        <v>153</v>
      </c>
      <c r="C21" s="24">
        <f t="shared" si="1"/>
        <v>536</v>
      </c>
      <c r="D21" s="31">
        <f t="shared" si="2"/>
        <v>10.71</v>
      </c>
      <c r="E21" s="25">
        <f t="shared" si="8"/>
        <v>11</v>
      </c>
      <c r="F21" s="33">
        <f t="shared" si="3"/>
        <v>1.9125</v>
      </c>
      <c r="G21" s="25">
        <f t="shared" si="9"/>
        <v>2</v>
      </c>
      <c r="H21" s="185">
        <f t="shared" si="5"/>
        <v>549</v>
      </c>
      <c r="I21" s="26">
        <f t="shared" si="6"/>
        <v>702</v>
      </c>
      <c r="J21" s="174">
        <f t="shared" si="7"/>
        <v>459</v>
      </c>
      <c r="K21" s="8"/>
      <c r="L21" s="8"/>
    </row>
    <row r="22" spans="1:12" s="2" customFormat="1" ht="33" customHeight="1">
      <c r="A22" s="23">
        <v>18</v>
      </c>
      <c r="B22" s="179">
        <f t="shared" si="0"/>
        <v>162</v>
      </c>
      <c r="C22" s="24">
        <f t="shared" si="1"/>
        <v>567</v>
      </c>
      <c r="D22" s="31">
        <f t="shared" si="2"/>
        <v>11.34</v>
      </c>
      <c r="E22" s="25">
        <f t="shared" si="8"/>
        <v>11</v>
      </c>
      <c r="F22" s="33">
        <f t="shared" si="3"/>
        <v>2.025</v>
      </c>
      <c r="G22" s="25">
        <f t="shared" si="9"/>
        <v>2</v>
      </c>
      <c r="H22" s="185">
        <f t="shared" si="5"/>
        <v>580</v>
      </c>
      <c r="I22" s="26">
        <f t="shared" si="6"/>
        <v>742</v>
      </c>
      <c r="J22" s="174">
        <f t="shared" si="7"/>
        <v>486</v>
      </c>
      <c r="K22" s="8"/>
      <c r="L22" s="8"/>
    </row>
    <row r="23" spans="1:12" s="2" customFormat="1" ht="33" customHeight="1">
      <c r="A23" s="23">
        <v>19</v>
      </c>
      <c r="B23" s="179">
        <f t="shared" si="0"/>
        <v>171</v>
      </c>
      <c r="C23" s="24">
        <f t="shared" si="1"/>
        <v>599</v>
      </c>
      <c r="D23" s="31">
        <f t="shared" si="2"/>
        <v>11.97</v>
      </c>
      <c r="E23" s="25">
        <f t="shared" si="8"/>
        <v>12</v>
      </c>
      <c r="F23" s="33">
        <f t="shared" si="3"/>
        <v>2.1375</v>
      </c>
      <c r="G23" s="25">
        <f t="shared" si="9"/>
        <v>2</v>
      </c>
      <c r="H23" s="185">
        <f t="shared" si="5"/>
        <v>613</v>
      </c>
      <c r="I23" s="26">
        <f t="shared" si="6"/>
        <v>784</v>
      </c>
      <c r="J23" s="174">
        <f t="shared" si="7"/>
        <v>513</v>
      </c>
      <c r="K23" s="8"/>
      <c r="L23" s="8"/>
    </row>
    <row r="24" spans="1:12" s="2" customFormat="1" ht="33" customHeight="1">
      <c r="A24" s="23">
        <v>20</v>
      </c>
      <c r="B24" s="179">
        <f t="shared" si="0"/>
        <v>180</v>
      </c>
      <c r="C24" s="24">
        <f t="shared" si="1"/>
        <v>630</v>
      </c>
      <c r="D24" s="31">
        <f t="shared" si="2"/>
        <v>12.6</v>
      </c>
      <c r="E24" s="25">
        <f t="shared" si="8"/>
        <v>13</v>
      </c>
      <c r="F24" s="33">
        <f t="shared" si="3"/>
        <v>2.25</v>
      </c>
      <c r="G24" s="25">
        <f t="shared" si="9"/>
        <v>2</v>
      </c>
      <c r="H24" s="185">
        <f t="shared" si="5"/>
        <v>645</v>
      </c>
      <c r="I24" s="26">
        <f t="shared" si="6"/>
        <v>825</v>
      </c>
      <c r="J24" s="174">
        <f t="shared" si="7"/>
        <v>540</v>
      </c>
      <c r="K24" s="8"/>
      <c r="L24" s="8"/>
    </row>
    <row r="25" spans="1:12" s="2" customFormat="1" ht="33" customHeight="1">
      <c r="A25" s="23">
        <v>21</v>
      </c>
      <c r="B25" s="179">
        <f t="shared" si="0"/>
        <v>189</v>
      </c>
      <c r="C25" s="24">
        <f t="shared" si="1"/>
        <v>661</v>
      </c>
      <c r="D25" s="31">
        <f t="shared" si="2"/>
        <v>13.23</v>
      </c>
      <c r="E25" s="25">
        <f t="shared" si="8"/>
        <v>13</v>
      </c>
      <c r="F25" s="33">
        <f t="shared" si="3"/>
        <v>2.3625000000000003</v>
      </c>
      <c r="G25" s="25">
        <f t="shared" si="9"/>
        <v>2</v>
      </c>
      <c r="H25" s="185">
        <f t="shared" si="5"/>
        <v>676</v>
      </c>
      <c r="I25" s="26">
        <f t="shared" si="6"/>
        <v>865</v>
      </c>
      <c r="J25" s="174">
        <f t="shared" si="7"/>
        <v>567</v>
      </c>
      <c r="K25" s="8"/>
      <c r="L25" s="8"/>
    </row>
    <row r="26" spans="1:12" s="2" customFormat="1" ht="33" customHeight="1">
      <c r="A26" s="23">
        <v>22</v>
      </c>
      <c r="B26" s="179">
        <f t="shared" si="0"/>
        <v>198</v>
      </c>
      <c r="C26" s="24">
        <f t="shared" si="1"/>
        <v>693</v>
      </c>
      <c r="D26" s="31">
        <f t="shared" si="2"/>
        <v>13.86</v>
      </c>
      <c r="E26" s="25">
        <f t="shared" si="8"/>
        <v>14</v>
      </c>
      <c r="F26" s="33">
        <f t="shared" si="3"/>
        <v>2.475</v>
      </c>
      <c r="G26" s="25">
        <f t="shared" si="9"/>
        <v>2</v>
      </c>
      <c r="H26" s="185">
        <f t="shared" si="5"/>
        <v>709</v>
      </c>
      <c r="I26" s="26">
        <f t="shared" si="6"/>
        <v>907</v>
      </c>
      <c r="J26" s="174">
        <f t="shared" si="7"/>
        <v>594</v>
      </c>
      <c r="K26" s="8"/>
      <c r="L26" s="8"/>
    </row>
    <row r="27" spans="1:12" s="2" customFormat="1" ht="33" customHeight="1">
      <c r="A27" s="23">
        <v>23</v>
      </c>
      <c r="B27" s="179">
        <f t="shared" si="0"/>
        <v>207</v>
      </c>
      <c r="C27" s="24">
        <f t="shared" si="1"/>
        <v>724</v>
      </c>
      <c r="D27" s="31">
        <f t="shared" si="2"/>
        <v>14.49</v>
      </c>
      <c r="E27" s="25">
        <f t="shared" si="8"/>
        <v>14</v>
      </c>
      <c r="F27" s="33">
        <f t="shared" si="3"/>
        <v>2.5875</v>
      </c>
      <c r="G27" s="25">
        <f t="shared" si="9"/>
        <v>3</v>
      </c>
      <c r="H27" s="185">
        <f t="shared" si="5"/>
        <v>741</v>
      </c>
      <c r="I27" s="26">
        <f t="shared" si="6"/>
        <v>948</v>
      </c>
      <c r="J27" s="174">
        <f t="shared" si="7"/>
        <v>621</v>
      </c>
      <c r="K27" s="8"/>
      <c r="L27" s="8"/>
    </row>
    <row r="28" spans="1:12" s="2" customFormat="1" ht="33" customHeight="1">
      <c r="A28" s="23">
        <v>24</v>
      </c>
      <c r="B28" s="179">
        <f t="shared" si="0"/>
        <v>216</v>
      </c>
      <c r="C28" s="24">
        <f t="shared" si="1"/>
        <v>756</v>
      </c>
      <c r="D28" s="31">
        <f t="shared" si="2"/>
        <v>15.120000000000001</v>
      </c>
      <c r="E28" s="25">
        <f t="shared" si="8"/>
        <v>15</v>
      </c>
      <c r="F28" s="33">
        <f t="shared" si="3"/>
        <v>2.7</v>
      </c>
      <c r="G28" s="25">
        <f t="shared" si="9"/>
        <v>3</v>
      </c>
      <c r="H28" s="185">
        <f t="shared" si="5"/>
        <v>774</v>
      </c>
      <c r="I28" s="26">
        <f t="shared" si="6"/>
        <v>990</v>
      </c>
      <c r="J28" s="174">
        <f t="shared" si="7"/>
        <v>648</v>
      </c>
      <c r="K28" s="8"/>
      <c r="L28" s="8"/>
    </row>
    <row r="29" spans="1:12" s="2" customFormat="1" ht="33" customHeight="1">
      <c r="A29" s="23">
        <v>25</v>
      </c>
      <c r="B29" s="179">
        <f t="shared" si="0"/>
        <v>226</v>
      </c>
      <c r="C29" s="24">
        <f t="shared" si="1"/>
        <v>788</v>
      </c>
      <c r="D29" s="31">
        <f t="shared" si="2"/>
        <v>15.75</v>
      </c>
      <c r="E29" s="25">
        <f t="shared" si="8"/>
        <v>16</v>
      </c>
      <c r="F29" s="33">
        <f t="shared" si="3"/>
        <v>2.8125</v>
      </c>
      <c r="G29" s="25">
        <f t="shared" si="9"/>
        <v>3</v>
      </c>
      <c r="H29" s="185">
        <f t="shared" si="5"/>
        <v>807</v>
      </c>
      <c r="I29" s="26">
        <f t="shared" si="6"/>
        <v>1033</v>
      </c>
      <c r="J29" s="174">
        <f t="shared" si="7"/>
        <v>675</v>
      </c>
      <c r="K29" s="8"/>
      <c r="L29" s="8"/>
    </row>
    <row r="30" spans="1:12" s="2" customFormat="1" ht="33" customHeight="1">
      <c r="A30" s="23">
        <v>26</v>
      </c>
      <c r="B30" s="179">
        <f t="shared" si="0"/>
        <v>234</v>
      </c>
      <c r="C30" s="24">
        <f t="shared" si="1"/>
        <v>819</v>
      </c>
      <c r="D30" s="31">
        <f t="shared" si="2"/>
        <v>16.38</v>
      </c>
      <c r="E30" s="25">
        <f t="shared" si="8"/>
        <v>16</v>
      </c>
      <c r="F30" s="33">
        <f t="shared" si="3"/>
        <v>2.9250000000000003</v>
      </c>
      <c r="G30" s="25">
        <f t="shared" si="9"/>
        <v>3</v>
      </c>
      <c r="H30" s="185">
        <f t="shared" si="5"/>
        <v>838</v>
      </c>
      <c r="I30" s="26">
        <f t="shared" si="6"/>
        <v>1072</v>
      </c>
      <c r="J30" s="174">
        <f t="shared" si="7"/>
        <v>702</v>
      </c>
      <c r="K30" s="8"/>
      <c r="L30" s="8"/>
    </row>
    <row r="31" spans="1:12" s="2" customFormat="1" ht="33" customHeight="1">
      <c r="A31" s="23">
        <v>27</v>
      </c>
      <c r="B31" s="179">
        <f t="shared" si="0"/>
        <v>243</v>
      </c>
      <c r="C31" s="24">
        <f t="shared" si="1"/>
        <v>850</v>
      </c>
      <c r="D31" s="31">
        <f t="shared" si="2"/>
        <v>17.01</v>
      </c>
      <c r="E31" s="25">
        <f t="shared" si="8"/>
        <v>17</v>
      </c>
      <c r="F31" s="33">
        <f t="shared" si="3"/>
        <v>3.0375</v>
      </c>
      <c r="G31" s="25">
        <f>ROUNDUP(F31,0)</f>
        <v>4</v>
      </c>
      <c r="H31" s="185">
        <f t="shared" si="5"/>
        <v>871</v>
      </c>
      <c r="I31" s="26">
        <f t="shared" si="6"/>
        <v>1114</v>
      </c>
      <c r="J31" s="174">
        <f t="shared" si="7"/>
        <v>729</v>
      </c>
      <c r="K31" s="8"/>
      <c r="L31" s="8"/>
    </row>
    <row r="32" spans="1:12" s="2" customFormat="1" ht="33" customHeight="1">
      <c r="A32" s="23">
        <v>28</v>
      </c>
      <c r="B32" s="179">
        <f t="shared" si="0"/>
        <v>252</v>
      </c>
      <c r="C32" s="24">
        <f t="shared" si="1"/>
        <v>882</v>
      </c>
      <c r="D32" s="31">
        <f t="shared" si="2"/>
        <v>17.64</v>
      </c>
      <c r="E32" s="25">
        <f t="shared" si="8"/>
        <v>18</v>
      </c>
      <c r="F32" s="33">
        <f t="shared" si="3"/>
        <v>3.15</v>
      </c>
      <c r="G32" s="25">
        <f>ROUND(F32,0)</f>
        <v>3</v>
      </c>
      <c r="H32" s="185">
        <f t="shared" si="5"/>
        <v>903</v>
      </c>
      <c r="I32" s="26">
        <f t="shared" si="6"/>
        <v>1155</v>
      </c>
      <c r="J32" s="174">
        <f t="shared" si="7"/>
        <v>756</v>
      </c>
      <c r="K32" s="8"/>
      <c r="L32" s="8"/>
    </row>
    <row r="33" spans="1:12" s="2" customFormat="1" ht="33" customHeight="1">
      <c r="A33" s="23">
        <v>29</v>
      </c>
      <c r="B33" s="179">
        <f t="shared" si="0"/>
        <v>261</v>
      </c>
      <c r="C33" s="24">
        <f t="shared" si="1"/>
        <v>913</v>
      </c>
      <c r="D33" s="31">
        <f t="shared" si="2"/>
        <v>18.27</v>
      </c>
      <c r="E33" s="25">
        <f t="shared" si="8"/>
        <v>18</v>
      </c>
      <c r="F33" s="33">
        <f t="shared" si="3"/>
        <v>3.2625</v>
      </c>
      <c r="G33" s="25">
        <f>ROUND(F33,0)</f>
        <v>3</v>
      </c>
      <c r="H33" s="185">
        <f t="shared" si="5"/>
        <v>934</v>
      </c>
      <c r="I33" s="26">
        <f t="shared" si="6"/>
        <v>1195</v>
      </c>
      <c r="J33" s="174">
        <f t="shared" si="7"/>
        <v>783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270</v>
      </c>
      <c r="C34" s="28">
        <f t="shared" si="1"/>
        <v>946</v>
      </c>
      <c r="D34" s="31">
        <f t="shared" si="2"/>
        <v>18.9</v>
      </c>
      <c r="E34" s="29">
        <f t="shared" si="8"/>
        <v>19</v>
      </c>
      <c r="F34" s="33">
        <f t="shared" si="3"/>
        <v>3.375</v>
      </c>
      <c r="G34" s="29">
        <f>ROUND(F34,0)</f>
        <v>3</v>
      </c>
      <c r="H34" s="186">
        <f t="shared" si="5"/>
        <v>968</v>
      </c>
      <c r="I34" s="30">
        <f t="shared" si="6"/>
        <v>1238</v>
      </c>
      <c r="J34" s="175">
        <f t="shared" si="7"/>
        <v>810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15840</v>
      </c>
    </row>
    <row r="3" spans="1:12" ht="33" customHeight="1">
      <c r="A3" s="341"/>
      <c r="B3" s="345">
        <v>15840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11</v>
      </c>
      <c r="C5" s="19">
        <f aca="true" t="shared" si="1" ref="C5:C34">ROUND($B$3*$A5/30*$L$3*70/100,0)+ROUND($B$3*$A5/30*$L$4*70/100,0)</f>
        <v>37</v>
      </c>
      <c r="D5" s="20">
        <f aca="true" t="shared" si="2" ref="D5:D34">$B$3*$L$5/30*$A5</f>
        <v>0.7392</v>
      </c>
      <c r="E5" s="21">
        <f>ROUNDUP(D5,0)</f>
        <v>1</v>
      </c>
      <c r="F5" s="32">
        <f aca="true" t="shared" si="3" ref="F5:F34">$B$3*$L$6/30*$A5</f>
        <v>0.132</v>
      </c>
      <c r="G5" s="21">
        <f aca="true" t="shared" si="4" ref="G5:G11">ROUNDUP(F5,0)</f>
        <v>1</v>
      </c>
      <c r="H5" s="184">
        <f aca="true" t="shared" si="5" ref="H5:H34">C5+E5+G5</f>
        <v>39</v>
      </c>
      <c r="I5" s="22">
        <f aca="true" t="shared" si="6" ref="I5:I33">B5+H5</f>
        <v>50</v>
      </c>
      <c r="J5" s="173">
        <f aca="true" t="shared" si="7" ref="J5:J34">ROUND($B$3*$L$7/30*A5,0)</f>
        <v>32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21</v>
      </c>
      <c r="C6" s="24">
        <f t="shared" si="1"/>
        <v>74</v>
      </c>
      <c r="D6" s="31">
        <f t="shared" si="2"/>
        <v>1.4784</v>
      </c>
      <c r="E6" s="25">
        <f>ROUND(D6,0)</f>
        <v>1</v>
      </c>
      <c r="F6" s="33">
        <f t="shared" si="3"/>
        <v>0.264</v>
      </c>
      <c r="G6" s="25">
        <f t="shared" si="4"/>
        <v>1</v>
      </c>
      <c r="H6" s="185">
        <f t="shared" si="5"/>
        <v>76</v>
      </c>
      <c r="I6" s="26">
        <f t="shared" si="6"/>
        <v>97</v>
      </c>
      <c r="J6" s="174">
        <f t="shared" si="7"/>
        <v>63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32</v>
      </c>
      <c r="C7" s="24">
        <f t="shared" si="1"/>
        <v>111</v>
      </c>
      <c r="D7" s="31">
        <f t="shared" si="2"/>
        <v>2.2176</v>
      </c>
      <c r="E7" s="25">
        <f aca="true" t="shared" si="8" ref="E7:E34">ROUND(D7,0)</f>
        <v>2</v>
      </c>
      <c r="F7" s="33">
        <f t="shared" si="3"/>
        <v>0.396</v>
      </c>
      <c r="G7" s="25">
        <f t="shared" si="4"/>
        <v>1</v>
      </c>
      <c r="H7" s="185">
        <f t="shared" si="5"/>
        <v>114</v>
      </c>
      <c r="I7" s="26">
        <f t="shared" si="6"/>
        <v>146</v>
      </c>
      <c r="J7" s="174">
        <f t="shared" si="7"/>
        <v>95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42</v>
      </c>
      <c r="C8" s="24">
        <f t="shared" si="1"/>
        <v>148</v>
      </c>
      <c r="D8" s="31">
        <f t="shared" si="2"/>
        <v>2.9568</v>
      </c>
      <c r="E8" s="25">
        <f t="shared" si="8"/>
        <v>3</v>
      </c>
      <c r="F8" s="33">
        <f t="shared" si="3"/>
        <v>0.528</v>
      </c>
      <c r="G8" s="25">
        <f t="shared" si="4"/>
        <v>1</v>
      </c>
      <c r="H8" s="185">
        <f t="shared" si="5"/>
        <v>152</v>
      </c>
      <c r="I8" s="26">
        <f t="shared" si="6"/>
        <v>194</v>
      </c>
      <c r="J8" s="174">
        <f t="shared" si="7"/>
        <v>127</v>
      </c>
      <c r="K8" s="8"/>
      <c r="L8" s="8"/>
    </row>
    <row r="9" spans="1:12" s="2" customFormat="1" ht="33" customHeight="1">
      <c r="A9" s="23">
        <v>5</v>
      </c>
      <c r="B9" s="179">
        <f t="shared" si="0"/>
        <v>53</v>
      </c>
      <c r="C9" s="24">
        <f t="shared" si="1"/>
        <v>184</v>
      </c>
      <c r="D9" s="31">
        <f t="shared" si="2"/>
        <v>3.6959999999999997</v>
      </c>
      <c r="E9" s="25">
        <f t="shared" si="8"/>
        <v>4</v>
      </c>
      <c r="F9" s="33">
        <f t="shared" si="3"/>
        <v>0.66</v>
      </c>
      <c r="G9" s="25">
        <f t="shared" si="4"/>
        <v>1</v>
      </c>
      <c r="H9" s="185">
        <f t="shared" si="5"/>
        <v>189</v>
      </c>
      <c r="I9" s="26">
        <f t="shared" si="6"/>
        <v>242</v>
      </c>
      <c r="J9" s="174">
        <f t="shared" si="7"/>
        <v>158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63</v>
      </c>
      <c r="C10" s="24">
        <f t="shared" si="1"/>
        <v>222</v>
      </c>
      <c r="D10" s="31">
        <f t="shared" si="2"/>
        <v>4.4352</v>
      </c>
      <c r="E10" s="25">
        <f t="shared" si="8"/>
        <v>4</v>
      </c>
      <c r="F10" s="33">
        <f t="shared" si="3"/>
        <v>0.792</v>
      </c>
      <c r="G10" s="25">
        <f t="shared" si="4"/>
        <v>1</v>
      </c>
      <c r="H10" s="185">
        <f t="shared" si="5"/>
        <v>227</v>
      </c>
      <c r="I10" s="26">
        <f t="shared" si="6"/>
        <v>290</v>
      </c>
      <c r="J10" s="174">
        <f t="shared" si="7"/>
        <v>190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74</v>
      </c>
      <c r="C11" s="24">
        <f t="shared" si="1"/>
        <v>259</v>
      </c>
      <c r="D11" s="31">
        <f t="shared" si="2"/>
        <v>5.1743999999999994</v>
      </c>
      <c r="E11" s="25">
        <f t="shared" si="8"/>
        <v>5</v>
      </c>
      <c r="F11" s="33">
        <f t="shared" si="3"/>
        <v>0.924</v>
      </c>
      <c r="G11" s="25">
        <f t="shared" si="4"/>
        <v>1</v>
      </c>
      <c r="H11" s="185">
        <f t="shared" si="5"/>
        <v>265</v>
      </c>
      <c r="I11" s="26">
        <f t="shared" si="6"/>
        <v>339</v>
      </c>
      <c r="J11" s="174">
        <f t="shared" si="7"/>
        <v>222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84</v>
      </c>
      <c r="C12" s="24">
        <f t="shared" si="1"/>
        <v>296</v>
      </c>
      <c r="D12" s="31">
        <f t="shared" si="2"/>
        <v>5.9136</v>
      </c>
      <c r="E12" s="25">
        <f t="shared" si="8"/>
        <v>6</v>
      </c>
      <c r="F12" s="33">
        <f t="shared" si="3"/>
        <v>1.056</v>
      </c>
      <c r="G12" s="25">
        <f>ROUND(F12,0)</f>
        <v>1</v>
      </c>
      <c r="H12" s="185">
        <f t="shared" si="5"/>
        <v>303</v>
      </c>
      <c r="I12" s="26">
        <f t="shared" si="6"/>
        <v>387</v>
      </c>
      <c r="J12" s="174">
        <f t="shared" si="7"/>
        <v>253</v>
      </c>
      <c r="K12" s="8"/>
      <c r="L12" s="8"/>
    </row>
    <row r="13" spans="1:12" s="2" customFormat="1" ht="33" customHeight="1">
      <c r="A13" s="23">
        <v>9</v>
      </c>
      <c r="B13" s="179">
        <f t="shared" si="0"/>
        <v>96</v>
      </c>
      <c r="C13" s="24">
        <f t="shared" si="1"/>
        <v>332</v>
      </c>
      <c r="D13" s="31">
        <f t="shared" si="2"/>
        <v>6.6528</v>
      </c>
      <c r="E13" s="25">
        <f t="shared" si="8"/>
        <v>7</v>
      </c>
      <c r="F13" s="33">
        <f t="shared" si="3"/>
        <v>1.1880000000000002</v>
      </c>
      <c r="G13" s="25">
        <f aca="true" t="shared" si="9" ref="G13:G30">ROUND(F13,0)</f>
        <v>1</v>
      </c>
      <c r="H13" s="185">
        <f t="shared" si="5"/>
        <v>340</v>
      </c>
      <c r="I13" s="26">
        <f t="shared" si="6"/>
        <v>436</v>
      </c>
      <c r="J13" s="174">
        <f t="shared" si="7"/>
        <v>285</v>
      </c>
      <c r="K13" s="8"/>
      <c r="L13" s="8"/>
    </row>
    <row r="14" spans="1:12" s="2" customFormat="1" ht="33" customHeight="1">
      <c r="A14" s="23">
        <v>10</v>
      </c>
      <c r="B14" s="179">
        <f t="shared" si="0"/>
        <v>106</v>
      </c>
      <c r="C14" s="24">
        <f t="shared" si="1"/>
        <v>370</v>
      </c>
      <c r="D14" s="31">
        <f t="shared" si="2"/>
        <v>7.3919999999999995</v>
      </c>
      <c r="E14" s="25">
        <f t="shared" si="8"/>
        <v>7</v>
      </c>
      <c r="F14" s="33">
        <f t="shared" si="3"/>
        <v>1.32</v>
      </c>
      <c r="G14" s="25">
        <f t="shared" si="9"/>
        <v>1</v>
      </c>
      <c r="H14" s="185">
        <f t="shared" si="5"/>
        <v>378</v>
      </c>
      <c r="I14" s="26">
        <f t="shared" si="6"/>
        <v>484</v>
      </c>
      <c r="J14" s="174">
        <f t="shared" si="7"/>
        <v>317</v>
      </c>
      <c r="K14" s="8"/>
      <c r="L14" s="8"/>
    </row>
    <row r="15" spans="1:12" s="2" customFormat="1" ht="33" customHeight="1">
      <c r="A15" s="23">
        <v>11</v>
      </c>
      <c r="B15" s="179">
        <f t="shared" si="0"/>
        <v>117</v>
      </c>
      <c r="C15" s="24">
        <f t="shared" si="1"/>
        <v>407</v>
      </c>
      <c r="D15" s="31">
        <f t="shared" si="2"/>
        <v>8.1312</v>
      </c>
      <c r="E15" s="25">
        <f t="shared" si="8"/>
        <v>8</v>
      </c>
      <c r="F15" s="33">
        <f t="shared" si="3"/>
        <v>1.452</v>
      </c>
      <c r="G15" s="25">
        <f t="shared" si="9"/>
        <v>1</v>
      </c>
      <c r="H15" s="185">
        <f t="shared" si="5"/>
        <v>416</v>
      </c>
      <c r="I15" s="26">
        <f t="shared" si="6"/>
        <v>533</v>
      </c>
      <c r="J15" s="174">
        <f t="shared" si="7"/>
        <v>348</v>
      </c>
      <c r="K15" s="8"/>
      <c r="L15" s="8"/>
    </row>
    <row r="16" spans="1:12" s="2" customFormat="1" ht="33" customHeight="1">
      <c r="A16" s="23">
        <v>12</v>
      </c>
      <c r="B16" s="179">
        <f t="shared" si="0"/>
        <v>127</v>
      </c>
      <c r="C16" s="24">
        <f t="shared" si="1"/>
        <v>443</v>
      </c>
      <c r="D16" s="31">
        <f t="shared" si="2"/>
        <v>8.8704</v>
      </c>
      <c r="E16" s="25">
        <f t="shared" si="8"/>
        <v>9</v>
      </c>
      <c r="F16" s="33">
        <f t="shared" si="3"/>
        <v>1.584</v>
      </c>
      <c r="G16" s="25">
        <f t="shared" si="9"/>
        <v>2</v>
      </c>
      <c r="H16" s="185">
        <f t="shared" si="5"/>
        <v>454</v>
      </c>
      <c r="I16" s="26">
        <f t="shared" si="6"/>
        <v>581</v>
      </c>
      <c r="J16" s="174">
        <f t="shared" si="7"/>
        <v>380</v>
      </c>
      <c r="K16" s="8"/>
      <c r="L16" s="8"/>
    </row>
    <row r="17" spans="1:12" s="2" customFormat="1" ht="33" customHeight="1">
      <c r="A17" s="23">
        <v>13</v>
      </c>
      <c r="B17" s="179">
        <f t="shared" si="0"/>
        <v>138</v>
      </c>
      <c r="C17" s="24">
        <f t="shared" si="1"/>
        <v>480</v>
      </c>
      <c r="D17" s="31">
        <f t="shared" si="2"/>
        <v>9.6096</v>
      </c>
      <c r="E17" s="25">
        <f t="shared" si="8"/>
        <v>10</v>
      </c>
      <c r="F17" s="33">
        <f t="shared" si="3"/>
        <v>1.7160000000000002</v>
      </c>
      <c r="G17" s="25">
        <f t="shared" si="9"/>
        <v>2</v>
      </c>
      <c r="H17" s="185">
        <f t="shared" si="5"/>
        <v>492</v>
      </c>
      <c r="I17" s="26">
        <f t="shared" si="6"/>
        <v>630</v>
      </c>
      <c r="J17" s="174">
        <f t="shared" si="7"/>
        <v>412</v>
      </c>
      <c r="K17" s="8"/>
      <c r="L17" s="8"/>
    </row>
    <row r="18" spans="1:12" s="2" customFormat="1" ht="33" customHeight="1">
      <c r="A18" s="23">
        <v>14</v>
      </c>
      <c r="B18" s="179">
        <f t="shared" si="0"/>
        <v>148</v>
      </c>
      <c r="C18" s="24">
        <f t="shared" si="1"/>
        <v>518</v>
      </c>
      <c r="D18" s="31">
        <f t="shared" si="2"/>
        <v>10.348799999999999</v>
      </c>
      <c r="E18" s="25">
        <f t="shared" si="8"/>
        <v>10</v>
      </c>
      <c r="F18" s="33">
        <f t="shared" si="3"/>
        <v>1.848</v>
      </c>
      <c r="G18" s="25">
        <f t="shared" si="9"/>
        <v>2</v>
      </c>
      <c r="H18" s="185">
        <f t="shared" si="5"/>
        <v>530</v>
      </c>
      <c r="I18" s="26">
        <f t="shared" si="6"/>
        <v>678</v>
      </c>
      <c r="J18" s="174">
        <f t="shared" si="7"/>
        <v>444</v>
      </c>
      <c r="K18" s="8"/>
      <c r="L18" s="8"/>
    </row>
    <row r="19" spans="1:12" s="2" customFormat="1" ht="33" customHeight="1">
      <c r="A19" s="23">
        <v>15</v>
      </c>
      <c r="B19" s="179">
        <f t="shared" si="0"/>
        <v>159</v>
      </c>
      <c r="C19" s="24">
        <f t="shared" si="1"/>
        <v>554</v>
      </c>
      <c r="D19" s="31">
        <f t="shared" si="2"/>
        <v>11.088</v>
      </c>
      <c r="E19" s="25">
        <f t="shared" si="8"/>
        <v>11</v>
      </c>
      <c r="F19" s="33">
        <f t="shared" si="3"/>
        <v>1.98</v>
      </c>
      <c r="G19" s="25">
        <f t="shared" si="9"/>
        <v>2</v>
      </c>
      <c r="H19" s="185">
        <f t="shared" si="5"/>
        <v>567</v>
      </c>
      <c r="I19" s="26">
        <f t="shared" si="6"/>
        <v>726</v>
      </c>
      <c r="J19" s="174">
        <f t="shared" si="7"/>
        <v>475</v>
      </c>
      <c r="K19" s="8"/>
      <c r="L19" s="8"/>
    </row>
    <row r="20" spans="1:12" s="2" customFormat="1" ht="33" customHeight="1">
      <c r="A20" s="23">
        <v>16</v>
      </c>
      <c r="B20" s="179">
        <f t="shared" si="0"/>
        <v>169</v>
      </c>
      <c r="C20" s="24">
        <f t="shared" si="1"/>
        <v>591</v>
      </c>
      <c r="D20" s="31">
        <f t="shared" si="2"/>
        <v>11.8272</v>
      </c>
      <c r="E20" s="25">
        <f t="shared" si="8"/>
        <v>12</v>
      </c>
      <c r="F20" s="33">
        <f t="shared" si="3"/>
        <v>2.112</v>
      </c>
      <c r="G20" s="25">
        <f t="shared" si="9"/>
        <v>2</v>
      </c>
      <c r="H20" s="185">
        <f t="shared" si="5"/>
        <v>605</v>
      </c>
      <c r="I20" s="26">
        <f t="shared" si="6"/>
        <v>774</v>
      </c>
      <c r="J20" s="174">
        <f t="shared" si="7"/>
        <v>507</v>
      </c>
      <c r="K20" s="8"/>
      <c r="L20" s="8"/>
    </row>
    <row r="21" spans="1:12" s="2" customFormat="1" ht="33" customHeight="1">
      <c r="A21" s="23">
        <v>17</v>
      </c>
      <c r="B21" s="179">
        <f t="shared" si="0"/>
        <v>180</v>
      </c>
      <c r="C21" s="24">
        <f t="shared" si="1"/>
        <v>628</v>
      </c>
      <c r="D21" s="31">
        <f t="shared" si="2"/>
        <v>12.5664</v>
      </c>
      <c r="E21" s="25">
        <f t="shared" si="8"/>
        <v>13</v>
      </c>
      <c r="F21" s="33">
        <f t="shared" si="3"/>
        <v>2.244</v>
      </c>
      <c r="G21" s="25">
        <f t="shared" si="9"/>
        <v>2</v>
      </c>
      <c r="H21" s="185">
        <f t="shared" si="5"/>
        <v>643</v>
      </c>
      <c r="I21" s="26">
        <f t="shared" si="6"/>
        <v>823</v>
      </c>
      <c r="J21" s="174">
        <f t="shared" si="7"/>
        <v>539</v>
      </c>
      <c r="K21" s="8"/>
      <c r="L21" s="8"/>
    </row>
    <row r="22" spans="1:12" s="2" customFormat="1" ht="33" customHeight="1">
      <c r="A22" s="23">
        <v>18</v>
      </c>
      <c r="B22" s="179">
        <f t="shared" si="0"/>
        <v>190</v>
      </c>
      <c r="C22" s="24">
        <f t="shared" si="1"/>
        <v>666</v>
      </c>
      <c r="D22" s="31">
        <f t="shared" si="2"/>
        <v>13.3056</v>
      </c>
      <c r="E22" s="25">
        <f t="shared" si="8"/>
        <v>13</v>
      </c>
      <c r="F22" s="33">
        <f t="shared" si="3"/>
        <v>2.3760000000000003</v>
      </c>
      <c r="G22" s="25">
        <f t="shared" si="9"/>
        <v>2</v>
      </c>
      <c r="H22" s="185">
        <f t="shared" si="5"/>
        <v>681</v>
      </c>
      <c r="I22" s="26">
        <f t="shared" si="6"/>
        <v>871</v>
      </c>
      <c r="J22" s="174">
        <f t="shared" si="7"/>
        <v>570</v>
      </c>
      <c r="K22" s="8"/>
      <c r="L22" s="8"/>
    </row>
    <row r="23" spans="1:12" s="2" customFormat="1" ht="33" customHeight="1">
      <c r="A23" s="23">
        <v>19</v>
      </c>
      <c r="B23" s="179">
        <f t="shared" si="0"/>
        <v>201</v>
      </c>
      <c r="C23" s="24">
        <f t="shared" si="1"/>
        <v>702</v>
      </c>
      <c r="D23" s="31">
        <f t="shared" si="2"/>
        <v>14.044799999999999</v>
      </c>
      <c r="E23" s="25">
        <f t="shared" si="8"/>
        <v>14</v>
      </c>
      <c r="F23" s="33">
        <f t="shared" si="3"/>
        <v>2.508</v>
      </c>
      <c r="G23" s="25">
        <f t="shared" si="9"/>
        <v>3</v>
      </c>
      <c r="H23" s="185">
        <f t="shared" si="5"/>
        <v>719</v>
      </c>
      <c r="I23" s="26">
        <f t="shared" si="6"/>
        <v>920</v>
      </c>
      <c r="J23" s="174">
        <f t="shared" si="7"/>
        <v>602</v>
      </c>
      <c r="K23" s="8"/>
      <c r="L23" s="8"/>
    </row>
    <row r="24" spans="1:12" s="2" customFormat="1" ht="33" customHeight="1">
      <c r="A24" s="23">
        <v>20</v>
      </c>
      <c r="B24" s="179">
        <f t="shared" si="0"/>
        <v>211</v>
      </c>
      <c r="C24" s="24">
        <f t="shared" si="1"/>
        <v>739</v>
      </c>
      <c r="D24" s="31">
        <f t="shared" si="2"/>
        <v>14.783999999999999</v>
      </c>
      <c r="E24" s="25">
        <f t="shared" si="8"/>
        <v>15</v>
      </c>
      <c r="F24" s="33">
        <f t="shared" si="3"/>
        <v>2.64</v>
      </c>
      <c r="G24" s="25">
        <f t="shared" si="9"/>
        <v>3</v>
      </c>
      <c r="H24" s="185">
        <f t="shared" si="5"/>
        <v>757</v>
      </c>
      <c r="I24" s="26">
        <f t="shared" si="6"/>
        <v>968</v>
      </c>
      <c r="J24" s="174">
        <f t="shared" si="7"/>
        <v>634</v>
      </c>
      <c r="K24" s="8"/>
      <c r="L24" s="8"/>
    </row>
    <row r="25" spans="1:12" s="2" customFormat="1" ht="33" customHeight="1">
      <c r="A25" s="23">
        <v>21</v>
      </c>
      <c r="B25" s="179">
        <f t="shared" si="0"/>
        <v>222</v>
      </c>
      <c r="C25" s="24">
        <f t="shared" si="1"/>
        <v>777</v>
      </c>
      <c r="D25" s="31">
        <f t="shared" si="2"/>
        <v>15.5232</v>
      </c>
      <c r="E25" s="25">
        <f t="shared" si="8"/>
        <v>16</v>
      </c>
      <c r="F25" s="33">
        <f t="shared" si="3"/>
        <v>2.7720000000000002</v>
      </c>
      <c r="G25" s="25">
        <f t="shared" si="9"/>
        <v>3</v>
      </c>
      <c r="H25" s="185">
        <f t="shared" si="5"/>
        <v>796</v>
      </c>
      <c r="I25" s="26">
        <f t="shared" si="6"/>
        <v>1018</v>
      </c>
      <c r="J25" s="174">
        <f t="shared" si="7"/>
        <v>665</v>
      </c>
      <c r="K25" s="8"/>
      <c r="L25" s="8"/>
    </row>
    <row r="26" spans="1:12" s="2" customFormat="1" ht="33" customHeight="1">
      <c r="A26" s="23">
        <v>22</v>
      </c>
      <c r="B26" s="179">
        <f t="shared" si="0"/>
        <v>232</v>
      </c>
      <c r="C26" s="24">
        <f t="shared" si="1"/>
        <v>813</v>
      </c>
      <c r="D26" s="31">
        <f t="shared" si="2"/>
        <v>16.2624</v>
      </c>
      <c r="E26" s="25">
        <f t="shared" si="8"/>
        <v>16</v>
      </c>
      <c r="F26" s="33">
        <f t="shared" si="3"/>
        <v>2.904</v>
      </c>
      <c r="G26" s="25">
        <f t="shared" si="9"/>
        <v>3</v>
      </c>
      <c r="H26" s="185">
        <f t="shared" si="5"/>
        <v>832</v>
      </c>
      <c r="I26" s="26">
        <f t="shared" si="6"/>
        <v>1064</v>
      </c>
      <c r="J26" s="174">
        <f t="shared" si="7"/>
        <v>697</v>
      </c>
      <c r="K26" s="8"/>
      <c r="L26" s="8"/>
    </row>
    <row r="27" spans="1:12" s="2" customFormat="1" ht="33" customHeight="1">
      <c r="A27" s="23">
        <v>23</v>
      </c>
      <c r="B27" s="179">
        <f t="shared" si="0"/>
        <v>243</v>
      </c>
      <c r="C27" s="24">
        <f t="shared" si="1"/>
        <v>850</v>
      </c>
      <c r="D27" s="31">
        <f t="shared" si="2"/>
        <v>17.0016</v>
      </c>
      <c r="E27" s="25">
        <f t="shared" si="8"/>
        <v>17</v>
      </c>
      <c r="F27" s="33">
        <f t="shared" si="3"/>
        <v>3.036</v>
      </c>
      <c r="G27" s="25">
        <f t="shared" si="9"/>
        <v>3</v>
      </c>
      <c r="H27" s="185">
        <f t="shared" si="5"/>
        <v>870</v>
      </c>
      <c r="I27" s="26">
        <f t="shared" si="6"/>
        <v>1113</v>
      </c>
      <c r="J27" s="174">
        <f t="shared" si="7"/>
        <v>729</v>
      </c>
      <c r="K27" s="8"/>
      <c r="L27" s="8"/>
    </row>
    <row r="28" spans="1:12" s="2" customFormat="1" ht="33" customHeight="1">
      <c r="A28" s="23">
        <v>24</v>
      </c>
      <c r="B28" s="179">
        <f t="shared" si="0"/>
        <v>253</v>
      </c>
      <c r="C28" s="24">
        <f t="shared" si="1"/>
        <v>887</v>
      </c>
      <c r="D28" s="31">
        <f t="shared" si="2"/>
        <v>17.7408</v>
      </c>
      <c r="E28" s="25">
        <f t="shared" si="8"/>
        <v>18</v>
      </c>
      <c r="F28" s="33">
        <f t="shared" si="3"/>
        <v>3.168</v>
      </c>
      <c r="G28" s="25">
        <f t="shared" si="9"/>
        <v>3</v>
      </c>
      <c r="H28" s="185">
        <f t="shared" si="5"/>
        <v>908</v>
      </c>
      <c r="I28" s="26">
        <f t="shared" si="6"/>
        <v>1161</v>
      </c>
      <c r="J28" s="174">
        <f t="shared" si="7"/>
        <v>760</v>
      </c>
      <c r="K28" s="8"/>
      <c r="L28" s="8"/>
    </row>
    <row r="29" spans="1:12" s="2" customFormat="1" ht="33" customHeight="1">
      <c r="A29" s="23">
        <v>25</v>
      </c>
      <c r="B29" s="179">
        <f t="shared" si="0"/>
        <v>264</v>
      </c>
      <c r="C29" s="24">
        <f t="shared" si="1"/>
        <v>924</v>
      </c>
      <c r="D29" s="31">
        <f t="shared" si="2"/>
        <v>18.48</v>
      </c>
      <c r="E29" s="25">
        <f t="shared" si="8"/>
        <v>18</v>
      </c>
      <c r="F29" s="33">
        <f t="shared" si="3"/>
        <v>3.3000000000000003</v>
      </c>
      <c r="G29" s="25">
        <f t="shared" si="9"/>
        <v>3</v>
      </c>
      <c r="H29" s="185">
        <f t="shared" si="5"/>
        <v>945</v>
      </c>
      <c r="I29" s="26">
        <f t="shared" si="6"/>
        <v>1209</v>
      </c>
      <c r="J29" s="174">
        <f t="shared" si="7"/>
        <v>792</v>
      </c>
      <c r="K29" s="8"/>
      <c r="L29" s="8"/>
    </row>
    <row r="30" spans="1:12" s="2" customFormat="1" ht="33" customHeight="1">
      <c r="A30" s="23">
        <v>26</v>
      </c>
      <c r="B30" s="179">
        <f t="shared" si="0"/>
        <v>274</v>
      </c>
      <c r="C30" s="24">
        <f t="shared" si="1"/>
        <v>961</v>
      </c>
      <c r="D30" s="31">
        <f t="shared" si="2"/>
        <v>19.2192</v>
      </c>
      <c r="E30" s="25">
        <f t="shared" si="8"/>
        <v>19</v>
      </c>
      <c r="F30" s="33">
        <f t="shared" si="3"/>
        <v>3.4320000000000004</v>
      </c>
      <c r="G30" s="25">
        <f t="shared" si="9"/>
        <v>3</v>
      </c>
      <c r="H30" s="185">
        <f t="shared" si="5"/>
        <v>983</v>
      </c>
      <c r="I30" s="26">
        <f t="shared" si="6"/>
        <v>1257</v>
      </c>
      <c r="J30" s="174">
        <f t="shared" si="7"/>
        <v>824</v>
      </c>
      <c r="K30" s="8"/>
      <c r="L30" s="8"/>
    </row>
    <row r="31" spans="1:12" s="2" customFormat="1" ht="33" customHeight="1">
      <c r="A31" s="23">
        <v>27</v>
      </c>
      <c r="B31" s="179">
        <f t="shared" si="0"/>
        <v>286</v>
      </c>
      <c r="C31" s="24">
        <f t="shared" si="1"/>
        <v>998</v>
      </c>
      <c r="D31" s="31">
        <f t="shared" si="2"/>
        <v>19.958399999999997</v>
      </c>
      <c r="E31" s="25">
        <f t="shared" si="8"/>
        <v>20</v>
      </c>
      <c r="F31" s="33">
        <f t="shared" si="3"/>
        <v>3.564</v>
      </c>
      <c r="G31" s="25">
        <f>ROUNDUP(F31,0)</f>
        <v>4</v>
      </c>
      <c r="H31" s="185">
        <f t="shared" si="5"/>
        <v>1022</v>
      </c>
      <c r="I31" s="26">
        <f t="shared" si="6"/>
        <v>1308</v>
      </c>
      <c r="J31" s="174">
        <f t="shared" si="7"/>
        <v>855</v>
      </c>
      <c r="K31" s="8"/>
      <c r="L31" s="8"/>
    </row>
    <row r="32" spans="1:12" s="2" customFormat="1" ht="33" customHeight="1">
      <c r="A32" s="23">
        <v>28</v>
      </c>
      <c r="B32" s="179">
        <f t="shared" si="0"/>
        <v>296</v>
      </c>
      <c r="C32" s="24">
        <f t="shared" si="1"/>
        <v>1034</v>
      </c>
      <c r="D32" s="31">
        <f t="shared" si="2"/>
        <v>20.697599999999998</v>
      </c>
      <c r="E32" s="25">
        <f t="shared" si="8"/>
        <v>21</v>
      </c>
      <c r="F32" s="33">
        <f t="shared" si="3"/>
        <v>3.696</v>
      </c>
      <c r="G32" s="25">
        <f>ROUND(F32,0)</f>
        <v>4</v>
      </c>
      <c r="H32" s="185">
        <f t="shared" si="5"/>
        <v>1059</v>
      </c>
      <c r="I32" s="26">
        <f t="shared" si="6"/>
        <v>1355</v>
      </c>
      <c r="J32" s="174">
        <f t="shared" si="7"/>
        <v>887</v>
      </c>
      <c r="K32" s="8"/>
      <c r="L32" s="8"/>
    </row>
    <row r="33" spans="1:12" s="2" customFormat="1" ht="33" customHeight="1">
      <c r="A33" s="23">
        <v>29</v>
      </c>
      <c r="B33" s="179">
        <f t="shared" si="0"/>
        <v>307</v>
      </c>
      <c r="C33" s="24">
        <f t="shared" si="1"/>
        <v>1072</v>
      </c>
      <c r="D33" s="31">
        <f t="shared" si="2"/>
        <v>21.436799999999998</v>
      </c>
      <c r="E33" s="25">
        <f t="shared" si="8"/>
        <v>21</v>
      </c>
      <c r="F33" s="33">
        <f t="shared" si="3"/>
        <v>3.8280000000000003</v>
      </c>
      <c r="G33" s="25">
        <f>ROUND(F33,0)</f>
        <v>4</v>
      </c>
      <c r="H33" s="185">
        <f t="shared" si="5"/>
        <v>1097</v>
      </c>
      <c r="I33" s="26">
        <f t="shared" si="6"/>
        <v>1404</v>
      </c>
      <c r="J33" s="174">
        <f t="shared" si="7"/>
        <v>919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317</v>
      </c>
      <c r="C34" s="28">
        <f t="shared" si="1"/>
        <v>1109</v>
      </c>
      <c r="D34" s="31">
        <f t="shared" si="2"/>
        <v>22.176</v>
      </c>
      <c r="E34" s="29">
        <f t="shared" si="8"/>
        <v>22</v>
      </c>
      <c r="F34" s="33">
        <f t="shared" si="3"/>
        <v>3.96</v>
      </c>
      <c r="G34" s="29">
        <f>ROUND(F34,0)</f>
        <v>4</v>
      </c>
      <c r="H34" s="186">
        <f t="shared" si="5"/>
        <v>1135</v>
      </c>
      <c r="I34" s="30">
        <f>B34+H34</f>
        <v>1452</v>
      </c>
      <c r="J34" s="175">
        <f t="shared" si="7"/>
        <v>950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16500</v>
      </c>
    </row>
    <row r="3" spans="1:12" ht="33" customHeight="1">
      <c r="A3" s="341"/>
      <c r="B3" s="345">
        <v>16500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11</v>
      </c>
      <c r="C5" s="19">
        <f aca="true" t="shared" si="1" ref="C5:C34">ROUND($B$3*$A5/30*$L$3*70/100,0)+ROUND($B$3*$A5/30*$L$4*70/100,0)</f>
        <v>39</v>
      </c>
      <c r="D5" s="20">
        <f aca="true" t="shared" si="2" ref="D5:D34">$B$3*$L$5/30*$A5</f>
        <v>0.77</v>
      </c>
      <c r="E5" s="21">
        <f>ROUNDUP(D5,0)</f>
        <v>1</v>
      </c>
      <c r="F5" s="32">
        <f aca="true" t="shared" si="3" ref="F5:F34">$B$3*$L$6/30*$A5</f>
        <v>0.1375</v>
      </c>
      <c r="G5" s="21">
        <f aca="true" t="shared" si="4" ref="G5:G11">ROUNDUP(F5,0)</f>
        <v>1</v>
      </c>
      <c r="H5" s="184">
        <f aca="true" t="shared" si="5" ref="H5:H34">C5+E5+G5</f>
        <v>41</v>
      </c>
      <c r="I5" s="22">
        <f aca="true" t="shared" si="6" ref="I5:I34">B5+H5</f>
        <v>52</v>
      </c>
      <c r="J5" s="173">
        <f aca="true" t="shared" si="7" ref="J5:J34">ROUND($B$3*$L$7/30*A5,0)</f>
        <v>33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22</v>
      </c>
      <c r="C6" s="24">
        <f t="shared" si="1"/>
        <v>77</v>
      </c>
      <c r="D6" s="31">
        <f t="shared" si="2"/>
        <v>1.54</v>
      </c>
      <c r="E6" s="25">
        <f aca="true" t="shared" si="8" ref="E6:E34">ROUND(D6,0)</f>
        <v>2</v>
      </c>
      <c r="F6" s="33">
        <f t="shared" si="3"/>
        <v>0.275</v>
      </c>
      <c r="G6" s="25">
        <f t="shared" si="4"/>
        <v>1</v>
      </c>
      <c r="H6" s="185">
        <f t="shared" si="5"/>
        <v>80</v>
      </c>
      <c r="I6" s="26">
        <f t="shared" si="6"/>
        <v>102</v>
      </c>
      <c r="J6" s="174">
        <f t="shared" si="7"/>
        <v>66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33</v>
      </c>
      <c r="C7" s="24">
        <f t="shared" si="1"/>
        <v>116</v>
      </c>
      <c r="D7" s="31">
        <f t="shared" si="2"/>
        <v>2.31</v>
      </c>
      <c r="E7" s="25">
        <f t="shared" si="8"/>
        <v>2</v>
      </c>
      <c r="F7" s="33">
        <f t="shared" si="3"/>
        <v>0.41250000000000003</v>
      </c>
      <c r="G7" s="25">
        <f t="shared" si="4"/>
        <v>1</v>
      </c>
      <c r="H7" s="185">
        <f t="shared" si="5"/>
        <v>119</v>
      </c>
      <c r="I7" s="26">
        <f t="shared" si="6"/>
        <v>152</v>
      </c>
      <c r="J7" s="174">
        <f t="shared" si="7"/>
        <v>99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44</v>
      </c>
      <c r="C8" s="24">
        <f t="shared" si="1"/>
        <v>154</v>
      </c>
      <c r="D8" s="31">
        <f t="shared" si="2"/>
        <v>3.08</v>
      </c>
      <c r="E8" s="25">
        <f t="shared" si="8"/>
        <v>3</v>
      </c>
      <c r="F8" s="33">
        <f t="shared" si="3"/>
        <v>0.55</v>
      </c>
      <c r="G8" s="25">
        <f t="shared" si="4"/>
        <v>1</v>
      </c>
      <c r="H8" s="185">
        <f t="shared" si="5"/>
        <v>158</v>
      </c>
      <c r="I8" s="26">
        <f t="shared" si="6"/>
        <v>202</v>
      </c>
      <c r="J8" s="174">
        <f t="shared" si="7"/>
        <v>132</v>
      </c>
      <c r="K8" s="8"/>
      <c r="L8" s="8"/>
    </row>
    <row r="9" spans="1:12" s="2" customFormat="1" ht="33" customHeight="1">
      <c r="A9" s="23">
        <v>5</v>
      </c>
      <c r="B9" s="179">
        <f t="shared" si="0"/>
        <v>56</v>
      </c>
      <c r="C9" s="24">
        <f t="shared" si="1"/>
        <v>192</v>
      </c>
      <c r="D9" s="31">
        <f t="shared" si="2"/>
        <v>3.85</v>
      </c>
      <c r="E9" s="25">
        <f t="shared" si="8"/>
        <v>4</v>
      </c>
      <c r="F9" s="33">
        <f t="shared" si="3"/>
        <v>0.6875</v>
      </c>
      <c r="G9" s="25">
        <f t="shared" si="4"/>
        <v>1</v>
      </c>
      <c r="H9" s="185">
        <f t="shared" si="5"/>
        <v>197</v>
      </c>
      <c r="I9" s="26">
        <f t="shared" si="6"/>
        <v>253</v>
      </c>
      <c r="J9" s="174">
        <f t="shared" si="7"/>
        <v>165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66</v>
      </c>
      <c r="C10" s="24">
        <f t="shared" si="1"/>
        <v>231</v>
      </c>
      <c r="D10" s="31">
        <f t="shared" si="2"/>
        <v>4.62</v>
      </c>
      <c r="E10" s="25">
        <f t="shared" si="8"/>
        <v>5</v>
      </c>
      <c r="F10" s="33">
        <f t="shared" si="3"/>
        <v>0.8250000000000001</v>
      </c>
      <c r="G10" s="25">
        <f t="shared" si="4"/>
        <v>1</v>
      </c>
      <c r="H10" s="185">
        <f t="shared" si="5"/>
        <v>237</v>
      </c>
      <c r="I10" s="26">
        <f t="shared" si="6"/>
        <v>303</v>
      </c>
      <c r="J10" s="174">
        <f t="shared" si="7"/>
        <v>198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77</v>
      </c>
      <c r="C11" s="24">
        <f t="shared" si="1"/>
        <v>270</v>
      </c>
      <c r="D11" s="31">
        <f t="shared" si="2"/>
        <v>5.390000000000001</v>
      </c>
      <c r="E11" s="25">
        <f t="shared" si="8"/>
        <v>5</v>
      </c>
      <c r="F11" s="33">
        <f t="shared" si="3"/>
        <v>0.9625000000000001</v>
      </c>
      <c r="G11" s="25">
        <f t="shared" si="4"/>
        <v>1</v>
      </c>
      <c r="H11" s="185">
        <f t="shared" si="5"/>
        <v>276</v>
      </c>
      <c r="I11" s="26">
        <f t="shared" si="6"/>
        <v>353</v>
      </c>
      <c r="J11" s="174">
        <f t="shared" si="7"/>
        <v>231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88</v>
      </c>
      <c r="C12" s="24">
        <f t="shared" si="1"/>
        <v>308</v>
      </c>
      <c r="D12" s="31">
        <f t="shared" si="2"/>
        <v>6.16</v>
      </c>
      <c r="E12" s="25">
        <f t="shared" si="8"/>
        <v>6</v>
      </c>
      <c r="F12" s="33">
        <f t="shared" si="3"/>
        <v>1.1</v>
      </c>
      <c r="G12" s="25">
        <f aca="true" t="shared" si="9" ref="G12:G30">ROUND(F12,0)</f>
        <v>1</v>
      </c>
      <c r="H12" s="185">
        <f t="shared" si="5"/>
        <v>315</v>
      </c>
      <c r="I12" s="26">
        <f t="shared" si="6"/>
        <v>403</v>
      </c>
      <c r="J12" s="174">
        <f t="shared" si="7"/>
        <v>264</v>
      </c>
      <c r="K12" s="8"/>
      <c r="L12" s="8"/>
    </row>
    <row r="13" spans="1:12" s="2" customFormat="1" ht="33" customHeight="1">
      <c r="A13" s="23">
        <v>9</v>
      </c>
      <c r="B13" s="179">
        <f t="shared" si="0"/>
        <v>99</v>
      </c>
      <c r="C13" s="24">
        <f t="shared" si="1"/>
        <v>347</v>
      </c>
      <c r="D13" s="31">
        <f t="shared" si="2"/>
        <v>6.93</v>
      </c>
      <c r="E13" s="25">
        <f t="shared" si="8"/>
        <v>7</v>
      </c>
      <c r="F13" s="33">
        <f t="shared" si="3"/>
        <v>1.2375</v>
      </c>
      <c r="G13" s="25">
        <f t="shared" si="9"/>
        <v>1</v>
      </c>
      <c r="H13" s="185">
        <f t="shared" si="5"/>
        <v>355</v>
      </c>
      <c r="I13" s="26">
        <f t="shared" si="6"/>
        <v>454</v>
      </c>
      <c r="J13" s="174">
        <f t="shared" si="7"/>
        <v>297</v>
      </c>
      <c r="K13" s="8"/>
      <c r="L13" s="8"/>
    </row>
    <row r="14" spans="1:12" s="2" customFormat="1" ht="33" customHeight="1">
      <c r="A14" s="23">
        <v>10</v>
      </c>
      <c r="B14" s="179">
        <f t="shared" si="0"/>
        <v>110</v>
      </c>
      <c r="C14" s="24">
        <f t="shared" si="1"/>
        <v>386</v>
      </c>
      <c r="D14" s="31">
        <f t="shared" si="2"/>
        <v>7.7</v>
      </c>
      <c r="E14" s="25">
        <f t="shared" si="8"/>
        <v>8</v>
      </c>
      <c r="F14" s="33">
        <f t="shared" si="3"/>
        <v>1.375</v>
      </c>
      <c r="G14" s="25">
        <f t="shared" si="9"/>
        <v>1</v>
      </c>
      <c r="H14" s="185">
        <f t="shared" si="5"/>
        <v>395</v>
      </c>
      <c r="I14" s="26">
        <f t="shared" si="6"/>
        <v>505</v>
      </c>
      <c r="J14" s="174">
        <f t="shared" si="7"/>
        <v>330</v>
      </c>
      <c r="K14" s="8"/>
      <c r="L14" s="8"/>
    </row>
    <row r="15" spans="1:12" s="2" customFormat="1" ht="33" customHeight="1">
      <c r="A15" s="23">
        <v>11</v>
      </c>
      <c r="B15" s="179">
        <f t="shared" si="0"/>
        <v>121</v>
      </c>
      <c r="C15" s="24">
        <f t="shared" si="1"/>
        <v>423</v>
      </c>
      <c r="D15" s="31">
        <f t="shared" si="2"/>
        <v>8.47</v>
      </c>
      <c r="E15" s="25">
        <f t="shared" si="8"/>
        <v>8</v>
      </c>
      <c r="F15" s="33">
        <f t="shared" si="3"/>
        <v>1.5125000000000002</v>
      </c>
      <c r="G15" s="25">
        <f t="shared" si="9"/>
        <v>2</v>
      </c>
      <c r="H15" s="185">
        <f t="shared" si="5"/>
        <v>433</v>
      </c>
      <c r="I15" s="26">
        <f t="shared" si="6"/>
        <v>554</v>
      </c>
      <c r="J15" s="174">
        <f t="shared" si="7"/>
        <v>363</v>
      </c>
      <c r="K15" s="8"/>
      <c r="L15" s="8"/>
    </row>
    <row r="16" spans="1:12" s="2" customFormat="1" ht="33" customHeight="1">
      <c r="A16" s="23">
        <v>12</v>
      </c>
      <c r="B16" s="179">
        <f t="shared" si="0"/>
        <v>132</v>
      </c>
      <c r="C16" s="24">
        <f t="shared" si="1"/>
        <v>462</v>
      </c>
      <c r="D16" s="31">
        <f t="shared" si="2"/>
        <v>9.24</v>
      </c>
      <c r="E16" s="25">
        <f t="shared" si="8"/>
        <v>9</v>
      </c>
      <c r="F16" s="33">
        <f t="shared" si="3"/>
        <v>1.6500000000000001</v>
      </c>
      <c r="G16" s="25">
        <f t="shared" si="9"/>
        <v>2</v>
      </c>
      <c r="H16" s="185">
        <f t="shared" si="5"/>
        <v>473</v>
      </c>
      <c r="I16" s="26">
        <f t="shared" si="6"/>
        <v>605</v>
      </c>
      <c r="J16" s="174">
        <f t="shared" si="7"/>
        <v>396</v>
      </c>
      <c r="K16" s="8"/>
      <c r="L16" s="8"/>
    </row>
    <row r="17" spans="1:12" s="2" customFormat="1" ht="33" customHeight="1">
      <c r="A17" s="23">
        <v>13</v>
      </c>
      <c r="B17" s="179">
        <f t="shared" si="0"/>
        <v>143</v>
      </c>
      <c r="C17" s="24">
        <f t="shared" si="1"/>
        <v>500</v>
      </c>
      <c r="D17" s="31">
        <f t="shared" si="2"/>
        <v>10.01</v>
      </c>
      <c r="E17" s="25">
        <f t="shared" si="8"/>
        <v>10</v>
      </c>
      <c r="F17" s="33">
        <f t="shared" si="3"/>
        <v>1.7875</v>
      </c>
      <c r="G17" s="25">
        <f t="shared" si="9"/>
        <v>2</v>
      </c>
      <c r="H17" s="185">
        <f t="shared" si="5"/>
        <v>512</v>
      </c>
      <c r="I17" s="26">
        <f t="shared" si="6"/>
        <v>655</v>
      </c>
      <c r="J17" s="174">
        <f t="shared" si="7"/>
        <v>429</v>
      </c>
      <c r="K17" s="8"/>
      <c r="L17" s="8"/>
    </row>
    <row r="18" spans="1:12" s="2" customFormat="1" ht="33" customHeight="1">
      <c r="A18" s="23">
        <v>14</v>
      </c>
      <c r="B18" s="179">
        <f t="shared" si="0"/>
        <v>154</v>
      </c>
      <c r="C18" s="24">
        <f t="shared" si="1"/>
        <v>539</v>
      </c>
      <c r="D18" s="31">
        <f t="shared" si="2"/>
        <v>10.780000000000001</v>
      </c>
      <c r="E18" s="25">
        <f t="shared" si="8"/>
        <v>11</v>
      </c>
      <c r="F18" s="33">
        <f t="shared" si="3"/>
        <v>1.9250000000000003</v>
      </c>
      <c r="G18" s="25">
        <f t="shared" si="9"/>
        <v>2</v>
      </c>
      <c r="H18" s="185">
        <f t="shared" si="5"/>
        <v>552</v>
      </c>
      <c r="I18" s="26">
        <f t="shared" si="6"/>
        <v>706</v>
      </c>
      <c r="J18" s="174">
        <f t="shared" si="7"/>
        <v>462</v>
      </c>
      <c r="K18" s="8"/>
      <c r="L18" s="8"/>
    </row>
    <row r="19" spans="1:12" s="2" customFormat="1" ht="33" customHeight="1">
      <c r="A19" s="23">
        <v>15</v>
      </c>
      <c r="B19" s="179">
        <f t="shared" si="0"/>
        <v>166</v>
      </c>
      <c r="C19" s="24">
        <f t="shared" si="1"/>
        <v>578</v>
      </c>
      <c r="D19" s="31">
        <f t="shared" si="2"/>
        <v>11.55</v>
      </c>
      <c r="E19" s="25">
        <f t="shared" si="8"/>
        <v>12</v>
      </c>
      <c r="F19" s="33">
        <f t="shared" si="3"/>
        <v>2.0625</v>
      </c>
      <c r="G19" s="25">
        <f t="shared" si="9"/>
        <v>2</v>
      </c>
      <c r="H19" s="185">
        <f t="shared" si="5"/>
        <v>592</v>
      </c>
      <c r="I19" s="26">
        <f t="shared" si="6"/>
        <v>758</v>
      </c>
      <c r="J19" s="174">
        <f t="shared" si="7"/>
        <v>495</v>
      </c>
      <c r="K19" s="8"/>
      <c r="L19" s="8"/>
    </row>
    <row r="20" spans="1:12" s="2" customFormat="1" ht="33" customHeight="1">
      <c r="A20" s="23">
        <v>16</v>
      </c>
      <c r="B20" s="179">
        <f t="shared" si="0"/>
        <v>176</v>
      </c>
      <c r="C20" s="24">
        <f t="shared" si="1"/>
        <v>616</v>
      </c>
      <c r="D20" s="31">
        <f t="shared" si="2"/>
        <v>12.32</v>
      </c>
      <c r="E20" s="25">
        <f t="shared" si="8"/>
        <v>12</v>
      </c>
      <c r="F20" s="33">
        <f t="shared" si="3"/>
        <v>2.2</v>
      </c>
      <c r="G20" s="25">
        <f t="shared" si="9"/>
        <v>2</v>
      </c>
      <c r="H20" s="185">
        <f t="shared" si="5"/>
        <v>630</v>
      </c>
      <c r="I20" s="26">
        <f t="shared" si="6"/>
        <v>806</v>
      </c>
      <c r="J20" s="174">
        <f t="shared" si="7"/>
        <v>528</v>
      </c>
      <c r="K20" s="8"/>
      <c r="L20" s="8"/>
    </row>
    <row r="21" spans="1:12" s="2" customFormat="1" ht="33" customHeight="1">
      <c r="A21" s="23">
        <v>17</v>
      </c>
      <c r="B21" s="179">
        <f t="shared" si="0"/>
        <v>187</v>
      </c>
      <c r="C21" s="24">
        <f t="shared" si="1"/>
        <v>654</v>
      </c>
      <c r="D21" s="31">
        <f t="shared" si="2"/>
        <v>13.09</v>
      </c>
      <c r="E21" s="25">
        <f t="shared" si="8"/>
        <v>13</v>
      </c>
      <c r="F21" s="33">
        <f t="shared" si="3"/>
        <v>2.3375000000000004</v>
      </c>
      <c r="G21" s="25">
        <f t="shared" si="9"/>
        <v>2</v>
      </c>
      <c r="H21" s="185">
        <f t="shared" si="5"/>
        <v>669</v>
      </c>
      <c r="I21" s="26">
        <f t="shared" si="6"/>
        <v>856</v>
      </c>
      <c r="J21" s="174">
        <f t="shared" si="7"/>
        <v>561</v>
      </c>
      <c r="K21" s="8"/>
      <c r="L21" s="8"/>
    </row>
    <row r="22" spans="1:12" s="2" customFormat="1" ht="33" customHeight="1">
      <c r="A22" s="23">
        <v>18</v>
      </c>
      <c r="B22" s="179">
        <f t="shared" si="0"/>
        <v>198</v>
      </c>
      <c r="C22" s="24">
        <f t="shared" si="1"/>
        <v>693</v>
      </c>
      <c r="D22" s="31">
        <f t="shared" si="2"/>
        <v>13.86</v>
      </c>
      <c r="E22" s="25">
        <f t="shared" si="8"/>
        <v>14</v>
      </c>
      <c r="F22" s="33">
        <f t="shared" si="3"/>
        <v>2.475</v>
      </c>
      <c r="G22" s="25">
        <f t="shared" si="9"/>
        <v>2</v>
      </c>
      <c r="H22" s="185">
        <f t="shared" si="5"/>
        <v>709</v>
      </c>
      <c r="I22" s="26">
        <f t="shared" si="6"/>
        <v>907</v>
      </c>
      <c r="J22" s="174">
        <f t="shared" si="7"/>
        <v>594</v>
      </c>
      <c r="K22" s="8"/>
      <c r="L22" s="8"/>
    </row>
    <row r="23" spans="1:12" s="2" customFormat="1" ht="33" customHeight="1">
      <c r="A23" s="23">
        <v>19</v>
      </c>
      <c r="B23" s="179">
        <f t="shared" si="0"/>
        <v>209</v>
      </c>
      <c r="C23" s="24">
        <f t="shared" si="1"/>
        <v>731</v>
      </c>
      <c r="D23" s="31">
        <f t="shared" si="2"/>
        <v>14.63</v>
      </c>
      <c r="E23" s="25">
        <f t="shared" si="8"/>
        <v>15</v>
      </c>
      <c r="F23" s="33">
        <f t="shared" si="3"/>
        <v>2.6125000000000003</v>
      </c>
      <c r="G23" s="25">
        <f t="shared" si="9"/>
        <v>3</v>
      </c>
      <c r="H23" s="185">
        <f t="shared" si="5"/>
        <v>749</v>
      </c>
      <c r="I23" s="26">
        <f t="shared" si="6"/>
        <v>958</v>
      </c>
      <c r="J23" s="174">
        <f t="shared" si="7"/>
        <v>627</v>
      </c>
      <c r="K23" s="8"/>
      <c r="L23" s="8"/>
    </row>
    <row r="24" spans="1:12" s="2" customFormat="1" ht="33" customHeight="1">
      <c r="A24" s="23">
        <v>20</v>
      </c>
      <c r="B24" s="179">
        <f t="shared" si="0"/>
        <v>220</v>
      </c>
      <c r="C24" s="24">
        <f t="shared" si="1"/>
        <v>770</v>
      </c>
      <c r="D24" s="31">
        <f t="shared" si="2"/>
        <v>15.4</v>
      </c>
      <c r="E24" s="25">
        <f t="shared" si="8"/>
        <v>15</v>
      </c>
      <c r="F24" s="33">
        <f t="shared" si="3"/>
        <v>2.75</v>
      </c>
      <c r="G24" s="25">
        <f t="shared" si="9"/>
        <v>3</v>
      </c>
      <c r="H24" s="185">
        <f t="shared" si="5"/>
        <v>788</v>
      </c>
      <c r="I24" s="26">
        <f t="shared" si="6"/>
        <v>1008</v>
      </c>
      <c r="J24" s="174">
        <f t="shared" si="7"/>
        <v>660</v>
      </c>
      <c r="K24" s="8"/>
      <c r="L24" s="8"/>
    </row>
    <row r="25" spans="1:12" s="2" customFormat="1" ht="33" customHeight="1">
      <c r="A25" s="23">
        <v>21</v>
      </c>
      <c r="B25" s="179">
        <f t="shared" si="0"/>
        <v>231</v>
      </c>
      <c r="C25" s="24">
        <f t="shared" si="1"/>
        <v>809</v>
      </c>
      <c r="D25" s="31">
        <f t="shared" si="2"/>
        <v>16.17</v>
      </c>
      <c r="E25" s="25">
        <f t="shared" si="8"/>
        <v>16</v>
      </c>
      <c r="F25" s="33">
        <f t="shared" si="3"/>
        <v>2.8875</v>
      </c>
      <c r="G25" s="25">
        <f t="shared" si="9"/>
        <v>3</v>
      </c>
      <c r="H25" s="185">
        <f t="shared" si="5"/>
        <v>828</v>
      </c>
      <c r="I25" s="26">
        <f t="shared" si="6"/>
        <v>1059</v>
      </c>
      <c r="J25" s="174">
        <f t="shared" si="7"/>
        <v>693</v>
      </c>
      <c r="K25" s="8"/>
      <c r="L25" s="8"/>
    </row>
    <row r="26" spans="1:12" s="2" customFormat="1" ht="33" customHeight="1">
      <c r="A26" s="23">
        <v>22</v>
      </c>
      <c r="B26" s="179">
        <f t="shared" si="0"/>
        <v>242</v>
      </c>
      <c r="C26" s="24">
        <f t="shared" si="1"/>
        <v>847</v>
      </c>
      <c r="D26" s="31">
        <f t="shared" si="2"/>
        <v>16.94</v>
      </c>
      <c r="E26" s="25">
        <f t="shared" si="8"/>
        <v>17</v>
      </c>
      <c r="F26" s="33">
        <f t="shared" si="3"/>
        <v>3.0250000000000004</v>
      </c>
      <c r="G26" s="25">
        <f t="shared" si="9"/>
        <v>3</v>
      </c>
      <c r="H26" s="185">
        <f t="shared" si="5"/>
        <v>867</v>
      </c>
      <c r="I26" s="26">
        <f t="shared" si="6"/>
        <v>1109</v>
      </c>
      <c r="J26" s="174">
        <f t="shared" si="7"/>
        <v>726</v>
      </c>
      <c r="K26" s="8"/>
      <c r="L26" s="8"/>
    </row>
    <row r="27" spans="1:12" s="2" customFormat="1" ht="33" customHeight="1">
      <c r="A27" s="23">
        <v>23</v>
      </c>
      <c r="B27" s="179">
        <f t="shared" si="0"/>
        <v>253</v>
      </c>
      <c r="C27" s="24">
        <f t="shared" si="1"/>
        <v>886</v>
      </c>
      <c r="D27" s="31">
        <f t="shared" si="2"/>
        <v>17.71</v>
      </c>
      <c r="E27" s="25">
        <f t="shared" si="8"/>
        <v>18</v>
      </c>
      <c r="F27" s="33">
        <f t="shared" si="3"/>
        <v>3.1625</v>
      </c>
      <c r="G27" s="25">
        <f t="shared" si="9"/>
        <v>3</v>
      </c>
      <c r="H27" s="185">
        <f t="shared" si="5"/>
        <v>907</v>
      </c>
      <c r="I27" s="26">
        <f t="shared" si="6"/>
        <v>1160</v>
      </c>
      <c r="J27" s="174">
        <f t="shared" si="7"/>
        <v>759</v>
      </c>
      <c r="K27" s="8"/>
      <c r="L27" s="8"/>
    </row>
    <row r="28" spans="1:12" s="2" customFormat="1" ht="33" customHeight="1">
      <c r="A28" s="23">
        <v>24</v>
      </c>
      <c r="B28" s="179">
        <f t="shared" si="0"/>
        <v>264</v>
      </c>
      <c r="C28" s="24">
        <f t="shared" si="1"/>
        <v>924</v>
      </c>
      <c r="D28" s="31">
        <f t="shared" si="2"/>
        <v>18.48</v>
      </c>
      <c r="E28" s="25">
        <f t="shared" si="8"/>
        <v>18</v>
      </c>
      <c r="F28" s="33">
        <f t="shared" si="3"/>
        <v>3.3000000000000003</v>
      </c>
      <c r="G28" s="25">
        <f t="shared" si="9"/>
        <v>3</v>
      </c>
      <c r="H28" s="185">
        <f t="shared" si="5"/>
        <v>945</v>
      </c>
      <c r="I28" s="26">
        <f t="shared" si="6"/>
        <v>1209</v>
      </c>
      <c r="J28" s="174">
        <f t="shared" si="7"/>
        <v>792</v>
      </c>
      <c r="K28" s="8"/>
      <c r="L28" s="8"/>
    </row>
    <row r="29" spans="1:12" s="2" customFormat="1" ht="33" customHeight="1">
      <c r="A29" s="23">
        <v>25</v>
      </c>
      <c r="B29" s="179">
        <f t="shared" si="0"/>
        <v>276</v>
      </c>
      <c r="C29" s="24">
        <f t="shared" si="1"/>
        <v>962</v>
      </c>
      <c r="D29" s="31">
        <f t="shared" si="2"/>
        <v>19.25</v>
      </c>
      <c r="E29" s="25">
        <f t="shared" si="8"/>
        <v>19</v>
      </c>
      <c r="F29" s="33">
        <f t="shared" si="3"/>
        <v>3.4375000000000004</v>
      </c>
      <c r="G29" s="25">
        <f t="shared" si="9"/>
        <v>3</v>
      </c>
      <c r="H29" s="185">
        <f t="shared" si="5"/>
        <v>984</v>
      </c>
      <c r="I29" s="26">
        <f t="shared" si="6"/>
        <v>1260</v>
      </c>
      <c r="J29" s="174">
        <f t="shared" si="7"/>
        <v>825</v>
      </c>
      <c r="K29" s="8"/>
      <c r="L29" s="8"/>
    </row>
    <row r="30" spans="1:12" s="2" customFormat="1" ht="33" customHeight="1">
      <c r="A30" s="23">
        <v>26</v>
      </c>
      <c r="B30" s="179">
        <f t="shared" si="0"/>
        <v>286</v>
      </c>
      <c r="C30" s="24">
        <f t="shared" si="1"/>
        <v>1001</v>
      </c>
      <c r="D30" s="31">
        <f t="shared" si="2"/>
        <v>20.02</v>
      </c>
      <c r="E30" s="25">
        <f t="shared" si="8"/>
        <v>20</v>
      </c>
      <c r="F30" s="33">
        <f t="shared" si="3"/>
        <v>3.575</v>
      </c>
      <c r="G30" s="25">
        <f t="shared" si="9"/>
        <v>4</v>
      </c>
      <c r="H30" s="185">
        <f t="shared" si="5"/>
        <v>1025</v>
      </c>
      <c r="I30" s="26">
        <f t="shared" si="6"/>
        <v>1311</v>
      </c>
      <c r="J30" s="174">
        <f t="shared" si="7"/>
        <v>858</v>
      </c>
      <c r="K30" s="8"/>
      <c r="L30" s="8"/>
    </row>
    <row r="31" spans="1:12" s="2" customFormat="1" ht="33" customHeight="1">
      <c r="A31" s="23">
        <v>27</v>
      </c>
      <c r="B31" s="179">
        <f t="shared" si="0"/>
        <v>297</v>
      </c>
      <c r="C31" s="24">
        <f t="shared" si="1"/>
        <v>1040</v>
      </c>
      <c r="D31" s="31">
        <f t="shared" si="2"/>
        <v>20.79</v>
      </c>
      <c r="E31" s="25">
        <f t="shared" si="8"/>
        <v>21</v>
      </c>
      <c r="F31" s="33">
        <f t="shared" si="3"/>
        <v>3.7125000000000004</v>
      </c>
      <c r="G31" s="25">
        <f>ROUNDUP(F31,0)</f>
        <v>4</v>
      </c>
      <c r="H31" s="185">
        <f t="shared" si="5"/>
        <v>1065</v>
      </c>
      <c r="I31" s="26">
        <f t="shared" si="6"/>
        <v>1362</v>
      </c>
      <c r="J31" s="174">
        <f t="shared" si="7"/>
        <v>891</v>
      </c>
      <c r="K31" s="8"/>
      <c r="L31" s="8"/>
    </row>
    <row r="32" spans="1:12" s="2" customFormat="1" ht="33" customHeight="1">
      <c r="A32" s="23">
        <v>28</v>
      </c>
      <c r="B32" s="179">
        <f t="shared" si="0"/>
        <v>308</v>
      </c>
      <c r="C32" s="24">
        <f t="shared" si="1"/>
        <v>1078</v>
      </c>
      <c r="D32" s="31">
        <f t="shared" si="2"/>
        <v>21.560000000000002</v>
      </c>
      <c r="E32" s="25">
        <f t="shared" si="8"/>
        <v>22</v>
      </c>
      <c r="F32" s="33">
        <f t="shared" si="3"/>
        <v>3.8500000000000005</v>
      </c>
      <c r="G32" s="25">
        <f>ROUND(F32,0)</f>
        <v>4</v>
      </c>
      <c r="H32" s="185">
        <f t="shared" si="5"/>
        <v>1104</v>
      </c>
      <c r="I32" s="26">
        <f t="shared" si="6"/>
        <v>1412</v>
      </c>
      <c r="J32" s="174">
        <f t="shared" si="7"/>
        <v>924</v>
      </c>
      <c r="K32" s="8"/>
      <c r="L32" s="8"/>
    </row>
    <row r="33" spans="1:12" s="2" customFormat="1" ht="33" customHeight="1">
      <c r="A33" s="23">
        <v>29</v>
      </c>
      <c r="B33" s="179">
        <f t="shared" si="0"/>
        <v>319</v>
      </c>
      <c r="C33" s="24">
        <f t="shared" si="1"/>
        <v>1117</v>
      </c>
      <c r="D33" s="31">
        <f t="shared" si="2"/>
        <v>22.330000000000002</v>
      </c>
      <c r="E33" s="25">
        <f t="shared" si="8"/>
        <v>22</v>
      </c>
      <c r="F33" s="33">
        <f t="shared" si="3"/>
        <v>3.9875000000000003</v>
      </c>
      <c r="G33" s="25">
        <f>ROUND(F33,0)</f>
        <v>4</v>
      </c>
      <c r="H33" s="185">
        <f t="shared" si="5"/>
        <v>1143</v>
      </c>
      <c r="I33" s="26">
        <f t="shared" si="6"/>
        <v>1462</v>
      </c>
      <c r="J33" s="174">
        <f t="shared" si="7"/>
        <v>957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330</v>
      </c>
      <c r="C34" s="28">
        <f t="shared" si="1"/>
        <v>1156</v>
      </c>
      <c r="D34" s="31">
        <f t="shared" si="2"/>
        <v>23.1</v>
      </c>
      <c r="E34" s="29">
        <f t="shared" si="8"/>
        <v>23</v>
      </c>
      <c r="F34" s="33">
        <f t="shared" si="3"/>
        <v>4.125</v>
      </c>
      <c r="G34" s="29">
        <f>ROUND(F34,0)</f>
        <v>4</v>
      </c>
      <c r="H34" s="186">
        <f t="shared" si="5"/>
        <v>1183</v>
      </c>
      <c r="I34" s="30">
        <f t="shared" si="6"/>
        <v>1513</v>
      </c>
      <c r="J34" s="175">
        <f t="shared" si="7"/>
        <v>990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17280</v>
      </c>
    </row>
    <row r="3" spans="1:12" ht="33" customHeight="1">
      <c r="A3" s="341"/>
      <c r="B3" s="345">
        <v>17280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11</v>
      </c>
      <c r="C5" s="19">
        <f aca="true" t="shared" si="1" ref="C5:C34">ROUND($B$3*$A5/30*$L$3*70/100,0)+ROUND($B$3*$A5/30*$L$4*70/100,0)</f>
        <v>40</v>
      </c>
      <c r="D5" s="20">
        <f aca="true" t="shared" si="2" ref="D5:D34">$B$3*$L$5/30*$A5</f>
        <v>0.8064</v>
      </c>
      <c r="E5" s="21">
        <f>ROUNDUP(D5,0)</f>
        <v>1</v>
      </c>
      <c r="F5" s="32">
        <f aca="true" t="shared" si="3" ref="F5:F34">$B$3*$L$6/30*$A5</f>
        <v>0.14400000000000002</v>
      </c>
      <c r="G5" s="21">
        <f aca="true" t="shared" si="4" ref="G5:G10">ROUNDUP(F5,0)</f>
        <v>1</v>
      </c>
      <c r="H5" s="184">
        <f aca="true" t="shared" si="5" ref="H5:H34">C5+E5+G5</f>
        <v>42</v>
      </c>
      <c r="I5" s="22">
        <f aca="true" t="shared" si="6" ref="I5:I34">B5+H5</f>
        <v>53</v>
      </c>
      <c r="J5" s="173">
        <f aca="true" t="shared" si="7" ref="J5:J34">ROUND($B$3*$L$7/30*A5,0)</f>
        <v>35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23</v>
      </c>
      <c r="C6" s="24">
        <f t="shared" si="1"/>
        <v>81</v>
      </c>
      <c r="D6" s="31">
        <f t="shared" si="2"/>
        <v>1.6128</v>
      </c>
      <c r="E6" s="25">
        <f aca="true" t="shared" si="8" ref="E6:E34">ROUND(D6,0)</f>
        <v>2</v>
      </c>
      <c r="F6" s="33">
        <f t="shared" si="3"/>
        <v>0.28800000000000003</v>
      </c>
      <c r="G6" s="25">
        <f t="shared" si="4"/>
        <v>1</v>
      </c>
      <c r="H6" s="185">
        <f t="shared" si="5"/>
        <v>84</v>
      </c>
      <c r="I6" s="26">
        <f t="shared" si="6"/>
        <v>107</v>
      </c>
      <c r="J6" s="174">
        <f t="shared" si="7"/>
        <v>69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34</v>
      </c>
      <c r="C7" s="24">
        <f t="shared" si="1"/>
        <v>121</v>
      </c>
      <c r="D7" s="31">
        <f t="shared" si="2"/>
        <v>2.4192</v>
      </c>
      <c r="E7" s="25">
        <f t="shared" si="8"/>
        <v>2</v>
      </c>
      <c r="F7" s="33">
        <f t="shared" si="3"/>
        <v>0.43200000000000005</v>
      </c>
      <c r="G7" s="25">
        <f t="shared" si="4"/>
        <v>1</v>
      </c>
      <c r="H7" s="185">
        <f t="shared" si="5"/>
        <v>124</v>
      </c>
      <c r="I7" s="26">
        <f t="shared" si="6"/>
        <v>158</v>
      </c>
      <c r="J7" s="174">
        <f t="shared" si="7"/>
        <v>104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46</v>
      </c>
      <c r="C8" s="24">
        <f t="shared" si="1"/>
        <v>161</v>
      </c>
      <c r="D8" s="31">
        <f t="shared" si="2"/>
        <v>3.2256</v>
      </c>
      <c r="E8" s="25">
        <f t="shared" si="8"/>
        <v>3</v>
      </c>
      <c r="F8" s="33">
        <f t="shared" si="3"/>
        <v>0.5760000000000001</v>
      </c>
      <c r="G8" s="25">
        <f t="shared" si="4"/>
        <v>1</v>
      </c>
      <c r="H8" s="185">
        <f t="shared" si="5"/>
        <v>165</v>
      </c>
      <c r="I8" s="26">
        <f t="shared" si="6"/>
        <v>211</v>
      </c>
      <c r="J8" s="174">
        <f t="shared" si="7"/>
        <v>138</v>
      </c>
      <c r="K8" s="8"/>
      <c r="L8" s="8"/>
    </row>
    <row r="9" spans="1:12" s="2" customFormat="1" ht="33" customHeight="1">
      <c r="A9" s="23">
        <v>5</v>
      </c>
      <c r="B9" s="179">
        <f t="shared" si="0"/>
        <v>58</v>
      </c>
      <c r="C9" s="24">
        <f t="shared" si="1"/>
        <v>201</v>
      </c>
      <c r="D9" s="31">
        <f t="shared" si="2"/>
        <v>4.032</v>
      </c>
      <c r="E9" s="25">
        <f t="shared" si="8"/>
        <v>4</v>
      </c>
      <c r="F9" s="33">
        <f t="shared" si="3"/>
        <v>0.7200000000000001</v>
      </c>
      <c r="G9" s="25">
        <f t="shared" si="4"/>
        <v>1</v>
      </c>
      <c r="H9" s="185">
        <f t="shared" si="5"/>
        <v>206</v>
      </c>
      <c r="I9" s="26">
        <f t="shared" si="6"/>
        <v>264</v>
      </c>
      <c r="J9" s="174">
        <f t="shared" si="7"/>
        <v>173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69</v>
      </c>
      <c r="C10" s="24">
        <f t="shared" si="1"/>
        <v>242</v>
      </c>
      <c r="D10" s="31">
        <f t="shared" si="2"/>
        <v>4.8384</v>
      </c>
      <c r="E10" s="25">
        <f t="shared" si="8"/>
        <v>5</v>
      </c>
      <c r="F10" s="33">
        <f t="shared" si="3"/>
        <v>0.8640000000000001</v>
      </c>
      <c r="G10" s="25">
        <f t="shared" si="4"/>
        <v>1</v>
      </c>
      <c r="H10" s="185">
        <f t="shared" si="5"/>
        <v>248</v>
      </c>
      <c r="I10" s="26">
        <f t="shared" si="6"/>
        <v>317</v>
      </c>
      <c r="J10" s="174">
        <f t="shared" si="7"/>
        <v>207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81</v>
      </c>
      <c r="C11" s="24">
        <f t="shared" si="1"/>
        <v>282</v>
      </c>
      <c r="D11" s="31">
        <f t="shared" si="2"/>
        <v>5.6448</v>
      </c>
      <c r="E11" s="25">
        <f t="shared" si="8"/>
        <v>6</v>
      </c>
      <c r="F11" s="33">
        <f t="shared" si="3"/>
        <v>1.008</v>
      </c>
      <c r="G11" s="25">
        <f>ROUND(F11,0)</f>
        <v>1</v>
      </c>
      <c r="H11" s="185">
        <f t="shared" si="5"/>
        <v>289</v>
      </c>
      <c r="I11" s="26">
        <f t="shared" si="6"/>
        <v>370</v>
      </c>
      <c r="J11" s="174">
        <f t="shared" si="7"/>
        <v>242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92</v>
      </c>
      <c r="C12" s="24">
        <f t="shared" si="1"/>
        <v>322</v>
      </c>
      <c r="D12" s="31">
        <f t="shared" si="2"/>
        <v>6.4512</v>
      </c>
      <c r="E12" s="25">
        <f t="shared" si="8"/>
        <v>6</v>
      </c>
      <c r="F12" s="33">
        <f t="shared" si="3"/>
        <v>1.1520000000000001</v>
      </c>
      <c r="G12" s="25">
        <f aca="true" t="shared" si="9" ref="G12:G30">ROUND(F12,0)</f>
        <v>1</v>
      </c>
      <c r="H12" s="185">
        <f t="shared" si="5"/>
        <v>329</v>
      </c>
      <c r="I12" s="26">
        <f t="shared" si="6"/>
        <v>421</v>
      </c>
      <c r="J12" s="174">
        <f t="shared" si="7"/>
        <v>276</v>
      </c>
      <c r="K12" s="8"/>
      <c r="L12" s="8"/>
    </row>
    <row r="13" spans="1:12" s="2" customFormat="1" ht="33" customHeight="1">
      <c r="A13" s="23">
        <v>9</v>
      </c>
      <c r="B13" s="179">
        <f t="shared" si="0"/>
        <v>103</v>
      </c>
      <c r="C13" s="24">
        <f t="shared" si="1"/>
        <v>363</v>
      </c>
      <c r="D13" s="31">
        <f t="shared" si="2"/>
        <v>7.2576</v>
      </c>
      <c r="E13" s="25">
        <f t="shared" si="8"/>
        <v>7</v>
      </c>
      <c r="F13" s="33">
        <f t="shared" si="3"/>
        <v>1.2960000000000003</v>
      </c>
      <c r="G13" s="25">
        <f t="shared" si="9"/>
        <v>1</v>
      </c>
      <c r="H13" s="185">
        <f t="shared" si="5"/>
        <v>371</v>
      </c>
      <c r="I13" s="26">
        <f t="shared" si="6"/>
        <v>474</v>
      </c>
      <c r="J13" s="174">
        <f t="shared" si="7"/>
        <v>311</v>
      </c>
      <c r="K13" s="8"/>
      <c r="L13" s="8"/>
    </row>
    <row r="14" spans="1:12" s="2" customFormat="1" ht="33" customHeight="1">
      <c r="A14" s="23">
        <v>10</v>
      </c>
      <c r="B14" s="179">
        <f t="shared" si="0"/>
        <v>116</v>
      </c>
      <c r="C14" s="24">
        <f t="shared" si="1"/>
        <v>403</v>
      </c>
      <c r="D14" s="31">
        <f t="shared" si="2"/>
        <v>8.064</v>
      </c>
      <c r="E14" s="25">
        <f t="shared" si="8"/>
        <v>8</v>
      </c>
      <c r="F14" s="33">
        <f t="shared" si="3"/>
        <v>1.4400000000000002</v>
      </c>
      <c r="G14" s="25">
        <f t="shared" si="9"/>
        <v>1</v>
      </c>
      <c r="H14" s="185">
        <f t="shared" si="5"/>
        <v>412</v>
      </c>
      <c r="I14" s="26">
        <f t="shared" si="6"/>
        <v>528</v>
      </c>
      <c r="J14" s="174">
        <f t="shared" si="7"/>
        <v>346</v>
      </c>
      <c r="K14" s="8"/>
      <c r="L14" s="8"/>
    </row>
    <row r="15" spans="1:12" s="2" customFormat="1" ht="33" customHeight="1">
      <c r="A15" s="23">
        <v>11</v>
      </c>
      <c r="B15" s="179">
        <f t="shared" si="0"/>
        <v>127</v>
      </c>
      <c r="C15" s="24">
        <f t="shared" si="1"/>
        <v>443</v>
      </c>
      <c r="D15" s="31">
        <f t="shared" si="2"/>
        <v>8.8704</v>
      </c>
      <c r="E15" s="25">
        <f t="shared" si="8"/>
        <v>9</v>
      </c>
      <c r="F15" s="33">
        <f t="shared" si="3"/>
        <v>1.584</v>
      </c>
      <c r="G15" s="25">
        <f t="shared" si="9"/>
        <v>2</v>
      </c>
      <c r="H15" s="185">
        <f t="shared" si="5"/>
        <v>454</v>
      </c>
      <c r="I15" s="26">
        <f t="shared" si="6"/>
        <v>581</v>
      </c>
      <c r="J15" s="174">
        <f t="shared" si="7"/>
        <v>380</v>
      </c>
      <c r="K15" s="8"/>
      <c r="L15" s="8"/>
    </row>
    <row r="16" spans="1:12" s="2" customFormat="1" ht="33" customHeight="1">
      <c r="A16" s="23">
        <v>12</v>
      </c>
      <c r="B16" s="179">
        <f t="shared" si="0"/>
        <v>138</v>
      </c>
      <c r="C16" s="24">
        <f t="shared" si="1"/>
        <v>483</v>
      </c>
      <c r="D16" s="31">
        <f t="shared" si="2"/>
        <v>9.6768</v>
      </c>
      <c r="E16" s="25">
        <f t="shared" si="8"/>
        <v>10</v>
      </c>
      <c r="F16" s="33">
        <f t="shared" si="3"/>
        <v>1.7280000000000002</v>
      </c>
      <c r="G16" s="25">
        <f t="shared" si="9"/>
        <v>2</v>
      </c>
      <c r="H16" s="185">
        <f t="shared" si="5"/>
        <v>495</v>
      </c>
      <c r="I16" s="26">
        <f t="shared" si="6"/>
        <v>633</v>
      </c>
      <c r="J16" s="174">
        <f t="shared" si="7"/>
        <v>415</v>
      </c>
      <c r="K16" s="8"/>
      <c r="L16" s="8"/>
    </row>
    <row r="17" spans="1:12" s="2" customFormat="1" ht="33" customHeight="1">
      <c r="A17" s="23">
        <v>13</v>
      </c>
      <c r="B17" s="179">
        <f t="shared" si="0"/>
        <v>150</v>
      </c>
      <c r="C17" s="24">
        <f t="shared" si="1"/>
        <v>524</v>
      </c>
      <c r="D17" s="31">
        <f t="shared" si="2"/>
        <v>10.4832</v>
      </c>
      <c r="E17" s="25">
        <f t="shared" si="8"/>
        <v>10</v>
      </c>
      <c r="F17" s="33">
        <f t="shared" si="3"/>
        <v>1.8720000000000003</v>
      </c>
      <c r="G17" s="25">
        <f t="shared" si="9"/>
        <v>2</v>
      </c>
      <c r="H17" s="185">
        <f t="shared" si="5"/>
        <v>536</v>
      </c>
      <c r="I17" s="26">
        <f t="shared" si="6"/>
        <v>686</v>
      </c>
      <c r="J17" s="174">
        <f t="shared" si="7"/>
        <v>449</v>
      </c>
      <c r="K17" s="8"/>
      <c r="L17" s="8"/>
    </row>
    <row r="18" spans="1:12" s="2" customFormat="1" ht="33" customHeight="1">
      <c r="A18" s="23">
        <v>14</v>
      </c>
      <c r="B18" s="179">
        <f t="shared" si="0"/>
        <v>161</v>
      </c>
      <c r="C18" s="24">
        <f t="shared" si="1"/>
        <v>564</v>
      </c>
      <c r="D18" s="31">
        <f t="shared" si="2"/>
        <v>11.2896</v>
      </c>
      <c r="E18" s="25">
        <f t="shared" si="8"/>
        <v>11</v>
      </c>
      <c r="F18" s="33">
        <f t="shared" si="3"/>
        <v>2.016</v>
      </c>
      <c r="G18" s="25">
        <f t="shared" si="9"/>
        <v>2</v>
      </c>
      <c r="H18" s="185">
        <f t="shared" si="5"/>
        <v>577</v>
      </c>
      <c r="I18" s="26">
        <f t="shared" si="6"/>
        <v>738</v>
      </c>
      <c r="J18" s="174">
        <f t="shared" si="7"/>
        <v>484</v>
      </c>
      <c r="K18" s="8"/>
      <c r="L18" s="8"/>
    </row>
    <row r="19" spans="1:12" s="2" customFormat="1" ht="33" customHeight="1">
      <c r="A19" s="23">
        <v>15</v>
      </c>
      <c r="B19" s="179">
        <f t="shared" si="0"/>
        <v>173</v>
      </c>
      <c r="C19" s="24">
        <f t="shared" si="1"/>
        <v>604</v>
      </c>
      <c r="D19" s="31">
        <f t="shared" si="2"/>
        <v>12.096</v>
      </c>
      <c r="E19" s="25">
        <f t="shared" si="8"/>
        <v>12</v>
      </c>
      <c r="F19" s="33">
        <f t="shared" si="3"/>
        <v>2.16</v>
      </c>
      <c r="G19" s="25">
        <f t="shared" si="9"/>
        <v>2</v>
      </c>
      <c r="H19" s="185">
        <f t="shared" si="5"/>
        <v>618</v>
      </c>
      <c r="I19" s="26">
        <f t="shared" si="6"/>
        <v>791</v>
      </c>
      <c r="J19" s="174">
        <f t="shared" si="7"/>
        <v>518</v>
      </c>
      <c r="K19" s="8"/>
      <c r="L19" s="8"/>
    </row>
    <row r="20" spans="1:12" s="2" customFormat="1" ht="33" customHeight="1">
      <c r="A20" s="23">
        <v>16</v>
      </c>
      <c r="B20" s="179">
        <f t="shared" si="0"/>
        <v>184</v>
      </c>
      <c r="C20" s="24">
        <f t="shared" si="1"/>
        <v>646</v>
      </c>
      <c r="D20" s="31">
        <f t="shared" si="2"/>
        <v>12.9024</v>
      </c>
      <c r="E20" s="25">
        <f t="shared" si="8"/>
        <v>13</v>
      </c>
      <c r="F20" s="33">
        <f t="shared" si="3"/>
        <v>2.3040000000000003</v>
      </c>
      <c r="G20" s="25">
        <f t="shared" si="9"/>
        <v>2</v>
      </c>
      <c r="H20" s="185">
        <f t="shared" si="5"/>
        <v>661</v>
      </c>
      <c r="I20" s="26">
        <f t="shared" si="6"/>
        <v>845</v>
      </c>
      <c r="J20" s="174">
        <f t="shared" si="7"/>
        <v>553</v>
      </c>
      <c r="K20" s="8"/>
      <c r="L20" s="8"/>
    </row>
    <row r="21" spans="1:12" s="2" customFormat="1" ht="33" customHeight="1">
      <c r="A21" s="23">
        <v>17</v>
      </c>
      <c r="B21" s="179">
        <f t="shared" si="0"/>
        <v>196</v>
      </c>
      <c r="C21" s="24">
        <f t="shared" si="1"/>
        <v>686</v>
      </c>
      <c r="D21" s="31">
        <f t="shared" si="2"/>
        <v>13.7088</v>
      </c>
      <c r="E21" s="25">
        <f t="shared" si="8"/>
        <v>14</v>
      </c>
      <c r="F21" s="33">
        <f t="shared" si="3"/>
        <v>2.4480000000000004</v>
      </c>
      <c r="G21" s="25">
        <f t="shared" si="9"/>
        <v>2</v>
      </c>
      <c r="H21" s="185">
        <f t="shared" si="5"/>
        <v>702</v>
      </c>
      <c r="I21" s="26">
        <f t="shared" si="6"/>
        <v>898</v>
      </c>
      <c r="J21" s="174">
        <f t="shared" si="7"/>
        <v>588</v>
      </c>
      <c r="K21" s="8"/>
      <c r="L21" s="8"/>
    </row>
    <row r="22" spans="1:12" s="2" customFormat="1" ht="33" customHeight="1">
      <c r="A22" s="23">
        <v>18</v>
      </c>
      <c r="B22" s="179">
        <f t="shared" si="0"/>
        <v>208</v>
      </c>
      <c r="C22" s="24">
        <f t="shared" si="1"/>
        <v>726</v>
      </c>
      <c r="D22" s="31">
        <f t="shared" si="2"/>
        <v>14.5152</v>
      </c>
      <c r="E22" s="25">
        <f t="shared" si="8"/>
        <v>15</v>
      </c>
      <c r="F22" s="33">
        <f t="shared" si="3"/>
        <v>2.5920000000000005</v>
      </c>
      <c r="G22" s="25">
        <f t="shared" si="9"/>
        <v>3</v>
      </c>
      <c r="H22" s="185">
        <f t="shared" si="5"/>
        <v>744</v>
      </c>
      <c r="I22" s="26">
        <f t="shared" si="6"/>
        <v>952</v>
      </c>
      <c r="J22" s="174">
        <f t="shared" si="7"/>
        <v>622</v>
      </c>
      <c r="K22" s="8"/>
      <c r="L22" s="8"/>
    </row>
    <row r="23" spans="1:12" s="2" customFormat="1" ht="33" customHeight="1">
      <c r="A23" s="23">
        <v>19</v>
      </c>
      <c r="B23" s="179">
        <f t="shared" si="0"/>
        <v>219</v>
      </c>
      <c r="C23" s="24">
        <f t="shared" si="1"/>
        <v>766</v>
      </c>
      <c r="D23" s="31">
        <f t="shared" si="2"/>
        <v>15.3216</v>
      </c>
      <c r="E23" s="25">
        <f t="shared" si="8"/>
        <v>15</v>
      </c>
      <c r="F23" s="33">
        <f t="shared" si="3"/>
        <v>2.736</v>
      </c>
      <c r="G23" s="25">
        <f t="shared" si="9"/>
        <v>3</v>
      </c>
      <c r="H23" s="185">
        <f t="shared" si="5"/>
        <v>784</v>
      </c>
      <c r="I23" s="26">
        <f t="shared" si="6"/>
        <v>1003</v>
      </c>
      <c r="J23" s="174">
        <f t="shared" si="7"/>
        <v>657</v>
      </c>
      <c r="K23" s="8"/>
      <c r="L23" s="8"/>
    </row>
    <row r="24" spans="1:12" s="2" customFormat="1" ht="33" customHeight="1">
      <c r="A24" s="23">
        <v>20</v>
      </c>
      <c r="B24" s="179">
        <f t="shared" si="0"/>
        <v>230</v>
      </c>
      <c r="C24" s="24">
        <f t="shared" si="1"/>
        <v>807</v>
      </c>
      <c r="D24" s="31">
        <f t="shared" si="2"/>
        <v>16.128</v>
      </c>
      <c r="E24" s="25">
        <f t="shared" si="8"/>
        <v>16</v>
      </c>
      <c r="F24" s="33">
        <f t="shared" si="3"/>
        <v>2.8800000000000003</v>
      </c>
      <c r="G24" s="25">
        <f t="shared" si="9"/>
        <v>3</v>
      </c>
      <c r="H24" s="185">
        <f t="shared" si="5"/>
        <v>826</v>
      </c>
      <c r="I24" s="26">
        <f t="shared" si="6"/>
        <v>1056</v>
      </c>
      <c r="J24" s="174">
        <f t="shared" si="7"/>
        <v>691</v>
      </c>
      <c r="K24" s="8"/>
      <c r="L24" s="8"/>
    </row>
    <row r="25" spans="1:12" s="2" customFormat="1" ht="33" customHeight="1">
      <c r="A25" s="23">
        <v>21</v>
      </c>
      <c r="B25" s="179">
        <f t="shared" si="0"/>
        <v>242</v>
      </c>
      <c r="C25" s="24">
        <f t="shared" si="1"/>
        <v>847</v>
      </c>
      <c r="D25" s="31">
        <f t="shared" si="2"/>
        <v>16.9344</v>
      </c>
      <c r="E25" s="25">
        <f t="shared" si="8"/>
        <v>17</v>
      </c>
      <c r="F25" s="33">
        <f t="shared" si="3"/>
        <v>3.0240000000000005</v>
      </c>
      <c r="G25" s="25">
        <f t="shared" si="9"/>
        <v>3</v>
      </c>
      <c r="H25" s="185">
        <f t="shared" si="5"/>
        <v>867</v>
      </c>
      <c r="I25" s="26">
        <f t="shared" si="6"/>
        <v>1109</v>
      </c>
      <c r="J25" s="174">
        <f t="shared" si="7"/>
        <v>726</v>
      </c>
      <c r="K25" s="8"/>
      <c r="L25" s="8"/>
    </row>
    <row r="26" spans="1:12" s="2" customFormat="1" ht="33" customHeight="1">
      <c r="A26" s="23">
        <v>22</v>
      </c>
      <c r="B26" s="179">
        <f t="shared" si="0"/>
        <v>253</v>
      </c>
      <c r="C26" s="24">
        <f t="shared" si="1"/>
        <v>887</v>
      </c>
      <c r="D26" s="31">
        <f t="shared" si="2"/>
        <v>17.7408</v>
      </c>
      <c r="E26" s="25">
        <f t="shared" si="8"/>
        <v>18</v>
      </c>
      <c r="F26" s="33">
        <f t="shared" si="3"/>
        <v>3.168</v>
      </c>
      <c r="G26" s="25">
        <f t="shared" si="9"/>
        <v>3</v>
      </c>
      <c r="H26" s="185">
        <f t="shared" si="5"/>
        <v>908</v>
      </c>
      <c r="I26" s="26">
        <f t="shared" si="6"/>
        <v>1161</v>
      </c>
      <c r="J26" s="174">
        <f t="shared" si="7"/>
        <v>760</v>
      </c>
      <c r="K26" s="8"/>
      <c r="L26" s="8"/>
    </row>
    <row r="27" spans="1:12" s="2" customFormat="1" ht="33" customHeight="1">
      <c r="A27" s="23">
        <v>23</v>
      </c>
      <c r="B27" s="179">
        <f t="shared" si="0"/>
        <v>264</v>
      </c>
      <c r="C27" s="24">
        <f t="shared" si="1"/>
        <v>928</v>
      </c>
      <c r="D27" s="31">
        <f t="shared" si="2"/>
        <v>18.5472</v>
      </c>
      <c r="E27" s="25">
        <f t="shared" si="8"/>
        <v>19</v>
      </c>
      <c r="F27" s="33">
        <f t="shared" si="3"/>
        <v>3.3120000000000003</v>
      </c>
      <c r="G27" s="25">
        <f t="shared" si="9"/>
        <v>3</v>
      </c>
      <c r="H27" s="185">
        <f t="shared" si="5"/>
        <v>950</v>
      </c>
      <c r="I27" s="26">
        <f t="shared" si="6"/>
        <v>1214</v>
      </c>
      <c r="J27" s="174">
        <f t="shared" si="7"/>
        <v>795</v>
      </c>
      <c r="K27" s="8"/>
      <c r="L27" s="8"/>
    </row>
    <row r="28" spans="1:12" s="2" customFormat="1" ht="33" customHeight="1">
      <c r="A28" s="23">
        <v>24</v>
      </c>
      <c r="B28" s="179">
        <f t="shared" si="0"/>
        <v>277</v>
      </c>
      <c r="C28" s="24">
        <f t="shared" si="1"/>
        <v>968</v>
      </c>
      <c r="D28" s="31">
        <f t="shared" si="2"/>
        <v>19.3536</v>
      </c>
      <c r="E28" s="25">
        <f t="shared" si="8"/>
        <v>19</v>
      </c>
      <c r="F28" s="33">
        <f t="shared" si="3"/>
        <v>3.4560000000000004</v>
      </c>
      <c r="G28" s="25">
        <f t="shared" si="9"/>
        <v>3</v>
      </c>
      <c r="H28" s="185">
        <f t="shared" si="5"/>
        <v>990</v>
      </c>
      <c r="I28" s="26">
        <f t="shared" si="6"/>
        <v>1267</v>
      </c>
      <c r="J28" s="174">
        <f t="shared" si="7"/>
        <v>829</v>
      </c>
      <c r="K28" s="8"/>
      <c r="L28" s="8"/>
    </row>
    <row r="29" spans="1:12" s="2" customFormat="1" ht="33" customHeight="1">
      <c r="A29" s="23">
        <v>25</v>
      </c>
      <c r="B29" s="179">
        <f t="shared" si="0"/>
        <v>288</v>
      </c>
      <c r="C29" s="24">
        <f t="shared" si="1"/>
        <v>1008</v>
      </c>
      <c r="D29" s="31">
        <f t="shared" si="2"/>
        <v>20.16</v>
      </c>
      <c r="E29" s="25">
        <f t="shared" si="8"/>
        <v>20</v>
      </c>
      <c r="F29" s="33">
        <f t="shared" si="3"/>
        <v>3.6000000000000005</v>
      </c>
      <c r="G29" s="25">
        <f t="shared" si="9"/>
        <v>4</v>
      </c>
      <c r="H29" s="185">
        <f t="shared" si="5"/>
        <v>1032</v>
      </c>
      <c r="I29" s="26">
        <f t="shared" si="6"/>
        <v>1320</v>
      </c>
      <c r="J29" s="174">
        <f t="shared" si="7"/>
        <v>864</v>
      </c>
      <c r="K29" s="8"/>
      <c r="L29" s="8"/>
    </row>
    <row r="30" spans="1:12" s="2" customFormat="1" ht="33" customHeight="1">
      <c r="A30" s="23">
        <v>26</v>
      </c>
      <c r="B30" s="179">
        <f t="shared" si="0"/>
        <v>300</v>
      </c>
      <c r="C30" s="24">
        <f t="shared" si="1"/>
        <v>1048</v>
      </c>
      <c r="D30" s="31">
        <f t="shared" si="2"/>
        <v>20.9664</v>
      </c>
      <c r="E30" s="25">
        <f t="shared" si="8"/>
        <v>21</v>
      </c>
      <c r="F30" s="33">
        <f t="shared" si="3"/>
        <v>3.7440000000000007</v>
      </c>
      <c r="G30" s="25">
        <f t="shared" si="9"/>
        <v>4</v>
      </c>
      <c r="H30" s="185">
        <f t="shared" si="5"/>
        <v>1073</v>
      </c>
      <c r="I30" s="26">
        <f t="shared" si="6"/>
        <v>1373</v>
      </c>
      <c r="J30" s="174">
        <f t="shared" si="7"/>
        <v>899</v>
      </c>
      <c r="K30" s="8"/>
      <c r="L30" s="8"/>
    </row>
    <row r="31" spans="1:12" s="2" customFormat="1" ht="33" customHeight="1">
      <c r="A31" s="23">
        <v>27</v>
      </c>
      <c r="B31" s="179">
        <f t="shared" si="0"/>
        <v>311</v>
      </c>
      <c r="C31" s="24">
        <f t="shared" si="1"/>
        <v>1089</v>
      </c>
      <c r="D31" s="31">
        <f t="shared" si="2"/>
        <v>21.7728</v>
      </c>
      <c r="E31" s="25">
        <f t="shared" si="8"/>
        <v>22</v>
      </c>
      <c r="F31" s="33">
        <f t="shared" si="3"/>
        <v>3.8880000000000003</v>
      </c>
      <c r="G31" s="25">
        <f>ROUNDUP(F31,0)</f>
        <v>4</v>
      </c>
      <c r="H31" s="185">
        <f t="shared" si="5"/>
        <v>1115</v>
      </c>
      <c r="I31" s="26">
        <f t="shared" si="6"/>
        <v>1426</v>
      </c>
      <c r="J31" s="174">
        <f t="shared" si="7"/>
        <v>933</v>
      </c>
      <c r="K31" s="8"/>
      <c r="L31" s="8"/>
    </row>
    <row r="32" spans="1:12" s="2" customFormat="1" ht="33" customHeight="1">
      <c r="A32" s="23">
        <v>28</v>
      </c>
      <c r="B32" s="179">
        <f t="shared" si="0"/>
        <v>322</v>
      </c>
      <c r="C32" s="24">
        <f t="shared" si="1"/>
        <v>1129</v>
      </c>
      <c r="D32" s="31">
        <f t="shared" si="2"/>
        <v>22.5792</v>
      </c>
      <c r="E32" s="25">
        <f t="shared" si="8"/>
        <v>23</v>
      </c>
      <c r="F32" s="33">
        <f t="shared" si="3"/>
        <v>4.032</v>
      </c>
      <c r="G32" s="25">
        <f>ROUND(F32,0)</f>
        <v>4</v>
      </c>
      <c r="H32" s="185">
        <f t="shared" si="5"/>
        <v>1156</v>
      </c>
      <c r="I32" s="26">
        <f t="shared" si="6"/>
        <v>1478</v>
      </c>
      <c r="J32" s="174">
        <f t="shared" si="7"/>
        <v>968</v>
      </c>
      <c r="K32" s="8"/>
      <c r="L32" s="8"/>
    </row>
    <row r="33" spans="1:12" s="2" customFormat="1" ht="33" customHeight="1">
      <c r="A33" s="23">
        <v>29</v>
      </c>
      <c r="B33" s="179">
        <f t="shared" si="0"/>
        <v>334</v>
      </c>
      <c r="C33" s="24">
        <f t="shared" si="1"/>
        <v>1169</v>
      </c>
      <c r="D33" s="31">
        <f t="shared" si="2"/>
        <v>23.3856</v>
      </c>
      <c r="E33" s="25">
        <f t="shared" si="8"/>
        <v>23</v>
      </c>
      <c r="F33" s="33">
        <f t="shared" si="3"/>
        <v>4.176</v>
      </c>
      <c r="G33" s="25">
        <f>ROUND(F33,0)</f>
        <v>4</v>
      </c>
      <c r="H33" s="185">
        <f t="shared" si="5"/>
        <v>1196</v>
      </c>
      <c r="I33" s="26">
        <f t="shared" si="6"/>
        <v>1530</v>
      </c>
      <c r="J33" s="174">
        <f t="shared" si="7"/>
        <v>1002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346</v>
      </c>
      <c r="C34" s="28">
        <f t="shared" si="1"/>
        <v>1210</v>
      </c>
      <c r="D34" s="31">
        <f t="shared" si="2"/>
        <v>24.192</v>
      </c>
      <c r="E34" s="29">
        <f t="shared" si="8"/>
        <v>24</v>
      </c>
      <c r="F34" s="33">
        <f t="shared" si="3"/>
        <v>4.32</v>
      </c>
      <c r="G34" s="29">
        <f>ROUND(F34,0)</f>
        <v>4</v>
      </c>
      <c r="H34" s="186">
        <f t="shared" si="5"/>
        <v>1238</v>
      </c>
      <c r="I34" s="30">
        <f t="shared" si="6"/>
        <v>1584</v>
      </c>
      <c r="J34" s="175">
        <f t="shared" si="7"/>
        <v>1037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132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133</v>
      </c>
      <c r="E2" s="339"/>
      <c r="F2" s="338" t="s">
        <v>134</v>
      </c>
      <c r="G2" s="339"/>
      <c r="H2" s="181" t="s">
        <v>135</v>
      </c>
      <c r="I2" s="14" t="s">
        <v>136</v>
      </c>
      <c r="J2" s="332" t="s">
        <v>137</v>
      </c>
      <c r="K2" s="168" t="s">
        <v>138</v>
      </c>
      <c r="L2" s="187">
        <f>B3</f>
        <v>17880</v>
      </c>
    </row>
    <row r="3" spans="1:12" ht="33" customHeight="1">
      <c r="A3" s="341"/>
      <c r="B3" s="345">
        <v>17880</v>
      </c>
      <c r="C3" s="346"/>
      <c r="D3" s="334" t="s">
        <v>139</v>
      </c>
      <c r="E3" s="336" t="s">
        <v>140</v>
      </c>
      <c r="F3" s="334" t="s">
        <v>141</v>
      </c>
      <c r="G3" s="336" t="s">
        <v>142</v>
      </c>
      <c r="H3" s="182" t="s">
        <v>143</v>
      </c>
      <c r="I3" s="15" t="s">
        <v>144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145</v>
      </c>
      <c r="C4" s="17" t="s">
        <v>146</v>
      </c>
      <c r="D4" s="335"/>
      <c r="E4" s="337"/>
      <c r="F4" s="335"/>
      <c r="G4" s="337"/>
      <c r="H4" s="183" t="s">
        <v>147</v>
      </c>
      <c r="I4" s="16" t="s">
        <v>11</v>
      </c>
      <c r="J4" s="12" t="s">
        <v>148</v>
      </c>
      <c r="K4" s="6" t="s">
        <v>149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12</v>
      </c>
      <c r="C5" s="19">
        <f aca="true" t="shared" si="1" ref="C5:C34">ROUND($B$3*$A5/30*$L$3*70/100,0)+ROUND($B$3*$A5/30*$L$4*70/100,0)</f>
        <v>42</v>
      </c>
      <c r="D5" s="20">
        <f aca="true" t="shared" si="2" ref="D5:D34">$B$3*$L$5/30*$A5</f>
        <v>0.8344</v>
      </c>
      <c r="E5" s="21">
        <f>ROUNDUP(D5,0)</f>
        <v>1</v>
      </c>
      <c r="F5" s="32">
        <f aca="true" t="shared" si="3" ref="F5:F34">$B$3*$L$6/30*$A5</f>
        <v>0.149</v>
      </c>
      <c r="G5" s="21">
        <f aca="true" t="shared" si="4" ref="G5:G10">ROUNDUP(F5,0)</f>
        <v>1</v>
      </c>
      <c r="H5" s="184">
        <f aca="true" t="shared" si="5" ref="H5:H34">C5+E5+G5</f>
        <v>44</v>
      </c>
      <c r="I5" s="22">
        <f aca="true" t="shared" si="6" ref="I5:I34">B5+H5</f>
        <v>56</v>
      </c>
      <c r="J5" s="173">
        <f aca="true" t="shared" si="7" ref="J5:J34">ROUND($B$3*$L$7/30*A5,0)</f>
        <v>36</v>
      </c>
      <c r="K5" s="7" t="s">
        <v>150</v>
      </c>
      <c r="L5" s="176">
        <v>0.0014</v>
      </c>
      <c r="M5" s="13" t="s">
        <v>151</v>
      </c>
    </row>
    <row r="6" spans="1:12" s="2" customFormat="1" ht="33" customHeight="1">
      <c r="A6" s="23">
        <v>2</v>
      </c>
      <c r="B6" s="179">
        <f t="shared" si="0"/>
        <v>23</v>
      </c>
      <c r="C6" s="24">
        <f t="shared" si="1"/>
        <v>83</v>
      </c>
      <c r="D6" s="31">
        <f t="shared" si="2"/>
        <v>1.6688</v>
      </c>
      <c r="E6" s="25">
        <f aca="true" t="shared" si="8" ref="E6:E34">ROUND(D6,0)</f>
        <v>2</v>
      </c>
      <c r="F6" s="33">
        <f t="shared" si="3"/>
        <v>0.298</v>
      </c>
      <c r="G6" s="25">
        <f t="shared" si="4"/>
        <v>1</v>
      </c>
      <c r="H6" s="185">
        <f t="shared" si="5"/>
        <v>86</v>
      </c>
      <c r="I6" s="26">
        <f t="shared" si="6"/>
        <v>109</v>
      </c>
      <c r="J6" s="174">
        <f t="shared" si="7"/>
        <v>72</v>
      </c>
      <c r="K6" s="5" t="s">
        <v>152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36</v>
      </c>
      <c r="C7" s="24">
        <f t="shared" si="1"/>
        <v>126</v>
      </c>
      <c r="D7" s="31">
        <f t="shared" si="2"/>
        <v>2.5032</v>
      </c>
      <c r="E7" s="25">
        <f t="shared" si="8"/>
        <v>3</v>
      </c>
      <c r="F7" s="33">
        <f t="shared" si="3"/>
        <v>0.44699999999999995</v>
      </c>
      <c r="G7" s="25">
        <f t="shared" si="4"/>
        <v>1</v>
      </c>
      <c r="H7" s="185">
        <f t="shared" si="5"/>
        <v>130</v>
      </c>
      <c r="I7" s="26">
        <f t="shared" si="6"/>
        <v>166</v>
      </c>
      <c r="J7" s="174">
        <f t="shared" si="7"/>
        <v>107</v>
      </c>
      <c r="K7" s="34" t="s">
        <v>153</v>
      </c>
      <c r="L7" s="172">
        <v>0.06</v>
      </c>
    </row>
    <row r="8" spans="1:12" s="2" customFormat="1" ht="33" customHeight="1">
      <c r="A8" s="23">
        <v>4</v>
      </c>
      <c r="B8" s="179">
        <f t="shared" si="0"/>
        <v>48</v>
      </c>
      <c r="C8" s="24">
        <f t="shared" si="1"/>
        <v>167</v>
      </c>
      <c r="D8" s="31">
        <f t="shared" si="2"/>
        <v>3.3376</v>
      </c>
      <c r="E8" s="25">
        <f t="shared" si="8"/>
        <v>3</v>
      </c>
      <c r="F8" s="33">
        <f t="shared" si="3"/>
        <v>0.596</v>
      </c>
      <c r="G8" s="25">
        <f t="shared" si="4"/>
        <v>1</v>
      </c>
      <c r="H8" s="185">
        <f t="shared" si="5"/>
        <v>171</v>
      </c>
      <c r="I8" s="26">
        <f t="shared" si="6"/>
        <v>219</v>
      </c>
      <c r="J8" s="174">
        <f t="shared" si="7"/>
        <v>143</v>
      </c>
      <c r="K8" s="8"/>
      <c r="L8" s="8"/>
    </row>
    <row r="9" spans="1:12" s="2" customFormat="1" ht="33" customHeight="1">
      <c r="A9" s="23">
        <v>5</v>
      </c>
      <c r="B9" s="179">
        <f t="shared" si="0"/>
        <v>60</v>
      </c>
      <c r="C9" s="24">
        <f t="shared" si="1"/>
        <v>209</v>
      </c>
      <c r="D9" s="31">
        <f t="shared" si="2"/>
        <v>4.172000000000001</v>
      </c>
      <c r="E9" s="25">
        <f t="shared" si="8"/>
        <v>4</v>
      </c>
      <c r="F9" s="33">
        <f t="shared" si="3"/>
        <v>0.745</v>
      </c>
      <c r="G9" s="25">
        <f t="shared" si="4"/>
        <v>1</v>
      </c>
      <c r="H9" s="185">
        <f t="shared" si="5"/>
        <v>214</v>
      </c>
      <c r="I9" s="26">
        <f t="shared" si="6"/>
        <v>274</v>
      </c>
      <c r="J9" s="174">
        <f t="shared" si="7"/>
        <v>179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71</v>
      </c>
      <c r="C10" s="24">
        <f t="shared" si="1"/>
        <v>250</v>
      </c>
      <c r="D10" s="31">
        <f t="shared" si="2"/>
        <v>5.0064</v>
      </c>
      <c r="E10" s="25">
        <f t="shared" si="8"/>
        <v>5</v>
      </c>
      <c r="F10" s="33">
        <f t="shared" si="3"/>
        <v>0.8939999999999999</v>
      </c>
      <c r="G10" s="25">
        <f t="shared" si="4"/>
        <v>1</v>
      </c>
      <c r="H10" s="185">
        <f t="shared" si="5"/>
        <v>256</v>
      </c>
      <c r="I10" s="26">
        <f t="shared" si="6"/>
        <v>327</v>
      </c>
      <c r="J10" s="174">
        <f t="shared" si="7"/>
        <v>215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83</v>
      </c>
      <c r="C11" s="24">
        <f t="shared" si="1"/>
        <v>292</v>
      </c>
      <c r="D11" s="31">
        <f t="shared" si="2"/>
        <v>5.8408</v>
      </c>
      <c r="E11" s="25">
        <f t="shared" si="8"/>
        <v>6</v>
      </c>
      <c r="F11" s="33">
        <f t="shared" si="3"/>
        <v>1.043</v>
      </c>
      <c r="G11" s="25">
        <f aca="true" t="shared" si="9" ref="G11:G30">ROUND(F11,0)</f>
        <v>1</v>
      </c>
      <c r="H11" s="185">
        <f t="shared" si="5"/>
        <v>299</v>
      </c>
      <c r="I11" s="26">
        <f t="shared" si="6"/>
        <v>382</v>
      </c>
      <c r="J11" s="174">
        <f t="shared" si="7"/>
        <v>250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96</v>
      </c>
      <c r="C12" s="24">
        <f t="shared" si="1"/>
        <v>333</v>
      </c>
      <c r="D12" s="31">
        <f t="shared" si="2"/>
        <v>6.6752</v>
      </c>
      <c r="E12" s="25">
        <f t="shared" si="8"/>
        <v>7</v>
      </c>
      <c r="F12" s="33">
        <f t="shared" si="3"/>
        <v>1.192</v>
      </c>
      <c r="G12" s="25">
        <f t="shared" si="9"/>
        <v>1</v>
      </c>
      <c r="H12" s="185">
        <f t="shared" si="5"/>
        <v>341</v>
      </c>
      <c r="I12" s="26">
        <f t="shared" si="6"/>
        <v>437</v>
      </c>
      <c r="J12" s="174">
        <f t="shared" si="7"/>
        <v>286</v>
      </c>
      <c r="K12" s="8"/>
      <c r="L12" s="8"/>
    </row>
    <row r="13" spans="1:12" s="2" customFormat="1" ht="33" customHeight="1">
      <c r="A13" s="23">
        <v>9</v>
      </c>
      <c r="B13" s="179">
        <f t="shared" si="0"/>
        <v>108</v>
      </c>
      <c r="C13" s="24">
        <f t="shared" si="1"/>
        <v>376</v>
      </c>
      <c r="D13" s="31">
        <f t="shared" si="2"/>
        <v>7.509600000000001</v>
      </c>
      <c r="E13" s="25">
        <f t="shared" si="8"/>
        <v>8</v>
      </c>
      <c r="F13" s="33">
        <f t="shared" si="3"/>
        <v>1.341</v>
      </c>
      <c r="G13" s="25">
        <f t="shared" si="9"/>
        <v>1</v>
      </c>
      <c r="H13" s="185">
        <f t="shared" si="5"/>
        <v>385</v>
      </c>
      <c r="I13" s="26">
        <f t="shared" si="6"/>
        <v>493</v>
      </c>
      <c r="J13" s="174">
        <f t="shared" si="7"/>
        <v>322</v>
      </c>
      <c r="K13" s="8"/>
      <c r="L13" s="8"/>
    </row>
    <row r="14" spans="1:12" s="2" customFormat="1" ht="33" customHeight="1">
      <c r="A14" s="23">
        <v>10</v>
      </c>
      <c r="B14" s="179">
        <f t="shared" si="0"/>
        <v>119</v>
      </c>
      <c r="C14" s="24">
        <f t="shared" si="1"/>
        <v>417</v>
      </c>
      <c r="D14" s="31">
        <f t="shared" si="2"/>
        <v>8.344000000000001</v>
      </c>
      <c r="E14" s="25">
        <f t="shared" si="8"/>
        <v>8</v>
      </c>
      <c r="F14" s="33">
        <f t="shared" si="3"/>
        <v>1.49</v>
      </c>
      <c r="G14" s="25">
        <f t="shared" si="9"/>
        <v>1</v>
      </c>
      <c r="H14" s="185">
        <f t="shared" si="5"/>
        <v>426</v>
      </c>
      <c r="I14" s="26">
        <f t="shared" si="6"/>
        <v>545</v>
      </c>
      <c r="J14" s="174">
        <f t="shared" si="7"/>
        <v>358</v>
      </c>
      <c r="K14" s="8"/>
      <c r="L14" s="8"/>
    </row>
    <row r="15" spans="1:12" s="2" customFormat="1" ht="33" customHeight="1">
      <c r="A15" s="23">
        <v>11</v>
      </c>
      <c r="B15" s="179">
        <f t="shared" si="0"/>
        <v>131</v>
      </c>
      <c r="C15" s="24">
        <f t="shared" si="1"/>
        <v>459</v>
      </c>
      <c r="D15" s="31">
        <f t="shared" si="2"/>
        <v>9.1784</v>
      </c>
      <c r="E15" s="25">
        <f t="shared" si="8"/>
        <v>9</v>
      </c>
      <c r="F15" s="33">
        <f t="shared" si="3"/>
        <v>1.639</v>
      </c>
      <c r="G15" s="25">
        <f t="shared" si="9"/>
        <v>2</v>
      </c>
      <c r="H15" s="185">
        <f t="shared" si="5"/>
        <v>470</v>
      </c>
      <c r="I15" s="26">
        <f t="shared" si="6"/>
        <v>601</v>
      </c>
      <c r="J15" s="174">
        <f t="shared" si="7"/>
        <v>393</v>
      </c>
      <c r="K15" s="8"/>
      <c r="L15" s="8"/>
    </row>
    <row r="16" spans="1:12" s="2" customFormat="1" ht="33" customHeight="1">
      <c r="A16" s="23">
        <v>12</v>
      </c>
      <c r="B16" s="179">
        <f t="shared" si="0"/>
        <v>143</v>
      </c>
      <c r="C16" s="24">
        <f t="shared" si="1"/>
        <v>501</v>
      </c>
      <c r="D16" s="31">
        <f t="shared" si="2"/>
        <v>10.0128</v>
      </c>
      <c r="E16" s="25">
        <f t="shared" si="8"/>
        <v>10</v>
      </c>
      <c r="F16" s="33">
        <f t="shared" si="3"/>
        <v>1.7879999999999998</v>
      </c>
      <c r="G16" s="25">
        <f t="shared" si="9"/>
        <v>2</v>
      </c>
      <c r="H16" s="185">
        <f t="shared" si="5"/>
        <v>513</v>
      </c>
      <c r="I16" s="26">
        <f t="shared" si="6"/>
        <v>656</v>
      </c>
      <c r="J16" s="174">
        <f t="shared" si="7"/>
        <v>429</v>
      </c>
      <c r="K16" s="8"/>
      <c r="L16" s="8"/>
    </row>
    <row r="17" spans="1:12" s="2" customFormat="1" ht="33" customHeight="1">
      <c r="A17" s="23">
        <v>13</v>
      </c>
      <c r="B17" s="179">
        <f t="shared" si="0"/>
        <v>154</v>
      </c>
      <c r="C17" s="24">
        <f t="shared" si="1"/>
        <v>542</v>
      </c>
      <c r="D17" s="31">
        <f t="shared" si="2"/>
        <v>10.8472</v>
      </c>
      <c r="E17" s="25">
        <f t="shared" si="8"/>
        <v>11</v>
      </c>
      <c r="F17" s="33">
        <f t="shared" si="3"/>
        <v>1.9369999999999998</v>
      </c>
      <c r="G17" s="25">
        <f t="shared" si="9"/>
        <v>2</v>
      </c>
      <c r="H17" s="185">
        <f t="shared" si="5"/>
        <v>555</v>
      </c>
      <c r="I17" s="26">
        <f t="shared" si="6"/>
        <v>709</v>
      </c>
      <c r="J17" s="174">
        <f t="shared" si="7"/>
        <v>465</v>
      </c>
      <c r="K17" s="8"/>
      <c r="L17" s="8"/>
    </row>
    <row r="18" spans="1:12" s="2" customFormat="1" ht="33" customHeight="1">
      <c r="A18" s="23">
        <v>14</v>
      </c>
      <c r="B18" s="179">
        <f t="shared" si="0"/>
        <v>167</v>
      </c>
      <c r="C18" s="24">
        <f t="shared" si="1"/>
        <v>584</v>
      </c>
      <c r="D18" s="31">
        <f t="shared" si="2"/>
        <v>11.6816</v>
      </c>
      <c r="E18" s="25">
        <f t="shared" si="8"/>
        <v>12</v>
      </c>
      <c r="F18" s="33">
        <f t="shared" si="3"/>
        <v>2.086</v>
      </c>
      <c r="G18" s="25">
        <f t="shared" si="9"/>
        <v>2</v>
      </c>
      <c r="H18" s="185">
        <f t="shared" si="5"/>
        <v>598</v>
      </c>
      <c r="I18" s="26">
        <f t="shared" si="6"/>
        <v>765</v>
      </c>
      <c r="J18" s="174">
        <f t="shared" si="7"/>
        <v>501</v>
      </c>
      <c r="K18" s="8"/>
      <c r="L18" s="8"/>
    </row>
    <row r="19" spans="1:12" s="2" customFormat="1" ht="33" customHeight="1">
      <c r="A19" s="23">
        <v>15</v>
      </c>
      <c r="B19" s="179">
        <f t="shared" si="0"/>
        <v>179</v>
      </c>
      <c r="C19" s="24">
        <f t="shared" si="1"/>
        <v>626</v>
      </c>
      <c r="D19" s="31">
        <f t="shared" si="2"/>
        <v>12.516</v>
      </c>
      <c r="E19" s="25">
        <f t="shared" si="8"/>
        <v>13</v>
      </c>
      <c r="F19" s="33">
        <f t="shared" si="3"/>
        <v>2.235</v>
      </c>
      <c r="G19" s="25">
        <f t="shared" si="9"/>
        <v>2</v>
      </c>
      <c r="H19" s="185">
        <f t="shared" si="5"/>
        <v>641</v>
      </c>
      <c r="I19" s="26">
        <f t="shared" si="6"/>
        <v>820</v>
      </c>
      <c r="J19" s="174">
        <f t="shared" si="7"/>
        <v>536</v>
      </c>
      <c r="K19" s="8"/>
      <c r="L19" s="8"/>
    </row>
    <row r="20" spans="1:12" s="2" customFormat="1" ht="33" customHeight="1">
      <c r="A20" s="23">
        <v>16</v>
      </c>
      <c r="B20" s="179">
        <f t="shared" si="0"/>
        <v>191</v>
      </c>
      <c r="C20" s="24">
        <f t="shared" si="1"/>
        <v>668</v>
      </c>
      <c r="D20" s="31">
        <f t="shared" si="2"/>
        <v>13.3504</v>
      </c>
      <c r="E20" s="25">
        <f t="shared" si="8"/>
        <v>13</v>
      </c>
      <c r="F20" s="33">
        <f t="shared" si="3"/>
        <v>2.384</v>
      </c>
      <c r="G20" s="25">
        <f t="shared" si="9"/>
        <v>2</v>
      </c>
      <c r="H20" s="185">
        <f t="shared" si="5"/>
        <v>683</v>
      </c>
      <c r="I20" s="26">
        <f t="shared" si="6"/>
        <v>874</v>
      </c>
      <c r="J20" s="174">
        <f t="shared" si="7"/>
        <v>572</v>
      </c>
      <c r="K20" s="8"/>
      <c r="L20" s="8"/>
    </row>
    <row r="21" spans="1:12" s="2" customFormat="1" ht="33" customHeight="1">
      <c r="A21" s="23">
        <v>17</v>
      </c>
      <c r="B21" s="179">
        <f t="shared" si="0"/>
        <v>202</v>
      </c>
      <c r="C21" s="24">
        <f t="shared" si="1"/>
        <v>709</v>
      </c>
      <c r="D21" s="31">
        <f t="shared" si="2"/>
        <v>14.184800000000001</v>
      </c>
      <c r="E21" s="25">
        <f t="shared" si="8"/>
        <v>14</v>
      </c>
      <c r="F21" s="33">
        <f t="shared" si="3"/>
        <v>2.533</v>
      </c>
      <c r="G21" s="25">
        <f t="shared" si="9"/>
        <v>3</v>
      </c>
      <c r="H21" s="185">
        <f t="shared" si="5"/>
        <v>726</v>
      </c>
      <c r="I21" s="26">
        <f t="shared" si="6"/>
        <v>928</v>
      </c>
      <c r="J21" s="174">
        <f t="shared" si="7"/>
        <v>608</v>
      </c>
      <c r="K21" s="8"/>
      <c r="L21" s="8"/>
    </row>
    <row r="22" spans="1:12" s="2" customFormat="1" ht="33" customHeight="1">
      <c r="A22" s="23">
        <v>18</v>
      </c>
      <c r="B22" s="179">
        <f t="shared" si="0"/>
        <v>214</v>
      </c>
      <c r="C22" s="24">
        <f t="shared" si="1"/>
        <v>751</v>
      </c>
      <c r="D22" s="31">
        <f t="shared" si="2"/>
        <v>15.019200000000001</v>
      </c>
      <c r="E22" s="25">
        <f t="shared" si="8"/>
        <v>15</v>
      </c>
      <c r="F22" s="33">
        <f t="shared" si="3"/>
        <v>2.682</v>
      </c>
      <c r="G22" s="25">
        <f t="shared" si="9"/>
        <v>3</v>
      </c>
      <c r="H22" s="185">
        <f t="shared" si="5"/>
        <v>769</v>
      </c>
      <c r="I22" s="26">
        <f t="shared" si="6"/>
        <v>983</v>
      </c>
      <c r="J22" s="174">
        <f t="shared" si="7"/>
        <v>644</v>
      </c>
      <c r="K22" s="8"/>
      <c r="L22" s="8"/>
    </row>
    <row r="23" spans="1:12" s="2" customFormat="1" ht="33" customHeight="1">
      <c r="A23" s="23">
        <v>19</v>
      </c>
      <c r="B23" s="179">
        <f t="shared" si="0"/>
        <v>227</v>
      </c>
      <c r="C23" s="24">
        <f t="shared" si="1"/>
        <v>792</v>
      </c>
      <c r="D23" s="31">
        <f t="shared" si="2"/>
        <v>15.8536</v>
      </c>
      <c r="E23" s="25">
        <f t="shared" si="8"/>
        <v>16</v>
      </c>
      <c r="F23" s="33">
        <f t="shared" si="3"/>
        <v>2.831</v>
      </c>
      <c r="G23" s="25">
        <f t="shared" si="9"/>
        <v>3</v>
      </c>
      <c r="H23" s="185">
        <f t="shared" si="5"/>
        <v>811</v>
      </c>
      <c r="I23" s="26">
        <f t="shared" si="6"/>
        <v>1038</v>
      </c>
      <c r="J23" s="174">
        <f t="shared" si="7"/>
        <v>679</v>
      </c>
      <c r="K23" s="8"/>
      <c r="L23" s="8"/>
    </row>
    <row r="24" spans="1:12" s="2" customFormat="1" ht="33" customHeight="1">
      <c r="A24" s="23">
        <v>20</v>
      </c>
      <c r="B24" s="179">
        <f t="shared" si="0"/>
        <v>239</v>
      </c>
      <c r="C24" s="24">
        <f t="shared" si="1"/>
        <v>834</v>
      </c>
      <c r="D24" s="31">
        <f t="shared" si="2"/>
        <v>16.688000000000002</v>
      </c>
      <c r="E24" s="25">
        <f t="shared" si="8"/>
        <v>17</v>
      </c>
      <c r="F24" s="33">
        <f t="shared" si="3"/>
        <v>2.98</v>
      </c>
      <c r="G24" s="25">
        <f t="shared" si="9"/>
        <v>3</v>
      </c>
      <c r="H24" s="185">
        <f t="shared" si="5"/>
        <v>854</v>
      </c>
      <c r="I24" s="26">
        <f t="shared" si="6"/>
        <v>1093</v>
      </c>
      <c r="J24" s="174">
        <f t="shared" si="7"/>
        <v>715</v>
      </c>
      <c r="K24" s="8"/>
      <c r="L24" s="8"/>
    </row>
    <row r="25" spans="1:12" s="2" customFormat="1" ht="33" customHeight="1">
      <c r="A25" s="23">
        <v>21</v>
      </c>
      <c r="B25" s="179">
        <f t="shared" si="0"/>
        <v>250</v>
      </c>
      <c r="C25" s="24">
        <f t="shared" si="1"/>
        <v>877</v>
      </c>
      <c r="D25" s="31">
        <f t="shared" si="2"/>
        <v>17.5224</v>
      </c>
      <c r="E25" s="25">
        <f t="shared" si="8"/>
        <v>18</v>
      </c>
      <c r="F25" s="33">
        <f t="shared" si="3"/>
        <v>3.129</v>
      </c>
      <c r="G25" s="25">
        <f t="shared" si="9"/>
        <v>3</v>
      </c>
      <c r="H25" s="185">
        <f t="shared" si="5"/>
        <v>898</v>
      </c>
      <c r="I25" s="26">
        <f t="shared" si="6"/>
        <v>1148</v>
      </c>
      <c r="J25" s="174">
        <f t="shared" si="7"/>
        <v>751</v>
      </c>
      <c r="K25" s="8"/>
      <c r="L25" s="8"/>
    </row>
    <row r="26" spans="1:12" s="2" customFormat="1" ht="33" customHeight="1">
      <c r="A26" s="23">
        <v>22</v>
      </c>
      <c r="B26" s="179">
        <f t="shared" si="0"/>
        <v>262</v>
      </c>
      <c r="C26" s="24">
        <f t="shared" si="1"/>
        <v>918</v>
      </c>
      <c r="D26" s="31">
        <f t="shared" si="2"/>
        <v>18.3568</v>
      </c>
      <c r="E26" s="25">
        <f t="shared" si="8"/>
        <v>18</v>
      </c>
      <c r="F26" s="33">
        <f t="shared" si="3"/>
        <v>3.278</v>
      </c>
      <c r="G26" s="25">
        <f t="shared" si="9"/>
        <v>3</v>
      </c>
      <c r="H26" s="185">
        <f t="shared" si="5"/>
        <v>939</v>
      </c>
      <c r="I26" s="26">
        <f t="shared" si="6"/>
        <v>1201</v>
      </c>
      <c r="J26" s="174">
        <f t="shared" si="7"/>
        <v>787</v>
      </c>
      <c r="K26" s="8"/>
      <c r="L26" s="8"/>
    </row>
    <row r="27" spans="1:12" s="2" customFormat="1" ht="33" customHeight="1">
      <c r="A27" s="23">
        <v>23</v>
      </c>
      <c r="B27" s="179">
        <f t="shared" si="0"/>
        <v>274</v>
      </c>
      <c r="C27" s="24">
        <f t="shared" si="1"/>
        <v>960</v>
      </c>
      <c r="D27" s="31">
        <f t="shared" si="2"/>
        <v>19.191200000000002</v>
      </c>
      <c r="E27" s="25">
        <f t="shared" si="8"/>
        <v>19</v>
      </c>
      <c r="F27" s="33">
        <f t="shared" si="3"/>
        <v>3.427</v>
      </c>
      <c r="G27" s="25">
        <f t="shared" si="9"/>
        <v>3</v>
      </c>
      <c r="H27" s="185">
        <f t="shared" si="5"/>
        <v>982</v>
      </c>
      <c r="I27" s="26">
        <f t="shared" si="6"/>
        <v>1256</v>
      </c>
      <c r="J27" s="174">
        <f t="shared" si="7"/>
        <v>822</v>
      </c>
      <c r="K27" s="8"/>
      <c r="L27" s="8"/>
    </row>
    <row r="28" spans="1:12" s="2" customFormat="1" ht="33" customHeight="1">
      <c r="A28" s="23">
        <v>24</v>
      </c>
      <c r="B28" s="179">
        <f t="shared" si="0"/>
        <v>286</v>
      </c>
      <c r="C28" s="24">
        <f t="shared" si="1"/>
        <v>1001</v>
      </c>
      <c r="D28" s="31">
        <f t="shared" si="2"/>
        <v>20.0256</v>
      </c>
      <c r="E28" s="25">
        <f t="shared" si="8"/>
        <v>20</v>
      </c>
      <c r="F28" s="33">
        <f t="shared" si="3"/>
        <v>3.5759999999999996</v>
      </c>
      <c r="G28" s="25">
        <f t="shared" si="9"/>
        <v>4</v>
      </c>
      <c r="H28" s="185">
        <f t="shared" si="5"/>
        <v>1025</v>
      </c>
      <c r="I28" s="26">
        <f t="shared" si="6"/>
        <v>1311</v>
      </c>
      <c r="J28" s="174">
        <f t="shared" si="7"/>
        <v>858</v>
      </c>
      <c r="K28" s="8"/>
      <c r="L28" s="8"/>
    </row>
    <row r="29" spans="1:12" s="2" customFormat="1" ht="33" customHeight="1">
      <c r="A29" s="23">
        <v>25</v>
      </c>
      <c r="B29" s="179">
        <f t="shared" si="0"/>
        <v>298</v>
      </c>
      <c r="C29" s="24">
        <f t="shared" si="1"/>
        <v>1043</v>
      </c>
      <c r="D29" s="31">
        <f t="shared" si="2"/>
        <v>20.86</v>
      </c>
      <c r="E29" s="25">
        <f t="shared" si="8"/>
        <v>21</v>
      </c>
      <c r="F29" s="33">
        <f t="shared" si="3"/>
        <v>3.7249999999999996</v>
      </c>
      <c r="G29" s="25">
        <f t="shared" si="9"/>
        <v>4</v>
      </c>
      <c r="H29" s="185">
        <f t="shared" si="5"/>
        <v>1068</v>
      </c>
      <c r="I29" s="26">
        <f t="shared" si="6"/>
        <v>1366</v>
      </c>
      <c r="J29" s="174">
        <f t="shared" si="7"/>
        <v>894</v>
      </c>
      <c r="K29" s="8"/>
      <c r="L29" s="8"/>
    </row>
    <row r="30" spans="1:12" s="2" customFormat="1" ht="33" customHeight="1">
      <c r="A30" s="23">
        <v>26</v>
      </c>
      <c r="B30" s="179">
        <f t="shared" si="0"/>
        <v>310</v>
      </c>
      <c r="C30" s="24">
        <f t="shared" si="1"/>
        <v>1084</v>
      </c>
      <c r="D30" s="31">
        <f t="shared" si="2"/>
        <v>21.6944</v>
      </c>
      <c r="E30" s="25">
        <f t="shared" si="8"/>
        <v>22</v>
      </c>
      <c r="F30" s="33">
        <f t="shared" si="3"/>
        <v>3.8739999999999997</v>
      </c>
      <c r="G30" s="25">
        <f t="shared" si="9"/>
        <v>4</v>
      </c>
      <c r="H30" s="185">
        <f t="shared" si="5"/>
        <v>1110</v>
      </c>
      <c r="I30" s="26">
        <f t="shared" si="6"/>
        <v>1420</v>
      </c>
      <c r="J30" s="174">
        <f t="shared" si="7"/>
        <v>930</v>
      </c>
      <c r="K30" s="8"/>
      <c r="L30" s="8"/>
    </row>
    <row r="31" spans="1:12" s="2" customFormat="1" ht="33" customHeight="1">
      <c r="A31" s="23">
        <v>27</v>
      </c>
      <c r="B31" s="179">
        <f t="shared" si="0"/>
        <v>322</v>
      </c>
      <c r="C31" s="24">
        <f t="shared" si="1"/>
        <v>1127</v>
      </c>
      <c r="D31" s="31">
        <f t="shared" si="2"/>
        <v>22.5288</v>
      </c>
      <c r="E31" s="25">
        <f t="shared" si="8"/>
        <v>23</v>
      </c>
      <c r="F31" s="33">
        <f t="shared" si="3"/>
        <v>4.023</v>
      </c>
      <c r="G31" s="25">
        <f>ROUNDUP(F31,0)</f>
        <v>5</v>
      </c>
      <c r="H31" s="185">
        <f t="shared" si="5"/>
        <v>1155</v>
      </c>
      <c r="I31" s="26">
        <f t="shared" si="6"/>
        <v>1477</v>
      </c>
      <c r="J31" s="174">
        <f t="shared" si="7"/>
        <v>966</v>
      </c>
      <c r="K31" s="8"/>
      <c r="L31" s="8"/>
    </row>
    <row r="32" spans="1:12" s="2" customFormat="1" ht="33" customHeight="1">
      <c r="A32" s="23">
        <v>28</v>
      </c>
      <c r="B32" s="179">
        <f t="shared" si="0"/>
        <v>333</v>
      </c>
      <c r="C32" s="24">
        <f t="shared" si="1"/>
        <v>1168</v>
      </c>
      <c r="D32" s="31">
        <f t="shared" si="2"/>
        <v>23.3632</v>
      </c>
      <c r="E32" s="25">
        <f t="shared" si="8"/>
        <v>23</v>
      </c>
      <c r="F32" s="33">
        <f t="shared" si="3"/>
        <v>4.172</v>
      </c>
      <c r="G32" s="25">
        <f>ROUND(F32,0)</f>
        <v>4</v>
      </c>
      <c r="H32" s="185">
        <f t="shared" si="5"/>
        <v>1195</v>
      </c>
      <c r="I32" s="26">
        <f t="shared" si="6"/>
        <v>1528</v>
      </c>
      <c r="J32" s="174">
        <f t="shared" si="7"/>
        <v>1001</v>
      </c>
      <c r="K32" s="8"/>
      <c r="L32" s="8"/>
    </row>
    <row r="33" spans="1:12" s="2" customFormat="1" ht="33" customHeight="1">
      <c r="A33" s="23">
        <v>29</v>
      </c>
      <c r="B33" s="179">
        <f t="shared" si="0"/>
        <v>346</v>
      </c>
      <c r="C33" s="24">
        <f t="shared" si="1"/>
        <v>1210</v>
      </c>
      <c r="D33" s="31">
        <f t="shared" si="2"/>
        <v>24.1976</v>
      </c>
      <c r="E33" s="25">
        <f t="shared" si="8"/>
        <v>24</v>
      </c>
      <c r="F33" s="33">
        <f t="shared" si="3"/>
        <v>4.321</v>
      </c>
      <c r="G33" s="25">
        <f>ROUND(F33,0)</f>
        <v>4</v>
      </c>
      <c r="H33" s="185">
        <f t="shared" si="5"/>
        <v>1238</v>
      </c>
      <c r="I33" s="26">
        <f t="shared" si="6"/>
        <v>1584</v>
      </c>
      <c r="J33" s="174">
        <f t="shared" si="7"/>
        <v>1037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358</v>
      </c>
      <c r="C34" s="28">
        <f t="shared" si="1"/>
        <v>1251</v>
      </c>
      <c r="D34" s="31">
        <f t="shared" si="2"/>
        <v>25.032</v>
      </c>
      <c r="E34" s="29">
        <f t="shared" si="8"/>
        <v>25</v>
      </c>
      <c r="F34" s="33">
        <f t="shared" si="3"/>
        <v>4.47</v>
      </c>
      <c r="G34" s="29">
        <f>ROUND(F34,0)</f>
        <v>4</v>
      </c>
      <c r="H34" s="186">
        <f t="shared" si="5"/>
        <v>1280</v>
      </c>
      <c r="I34" s="30">
        <f t="shared" si="6"/>
        <v>1638</v>
      </c>
      <c r="J34" s="175">
        <f t="shared" si="7"/>
        <v>1073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154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155</v>
      </c>
      <c r="E2" s="339"/>
      <c r="F2" s="338" t="s">
        <v>156</v>
      </c>
      <c r="G2" s="339"/>
      <c r="H2" s="181" t="s">
        <v>157</v>
      </c>
      <c r="I2" s="14" t="s">
        <v>158</v>
      </c>
      <c r="J2" s="332" t="s">
        <v>159</v>
      </c>
      <c r="K2" s="168" t="s">
        <v>160</v>
      </c>
      <c r="L2" s="187">
        <f>B3</f>
        <v>19047</v>
      </c>
    </row>
    <row r="3" spans="1:12" ht="33" customHeight="1">
      <c r="A3" s="341"/>
      <c r="B3" s="345">
        <v>19047</v>
      </c>
      <c r="C3" s="346"/>
      <c r="D3" s="334" t="s">
        <v>161</v>
      </c>
      <c r="E3" s="336" t="s">
        <v>162</v>
      </c>
      <c r="F3" s="334" t="s">
        <v>163</v>
      </c>
      <c r="G3" s="336" t="s">
        <v>164</v>
      </c>
      <c r="H3" s="182" t="s">
        <v>165</v>
      </c>
      <c r="I3" s="15" t="s">
        <v>166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167</v>
      </c>
      <c r="C4" s="17" t="s">
        <v>168</v>
      </c>
      <c r="D4" s="335"/>
      <c r="E4" s="337"/>
      <c r="F4" s="335"/>
      <c r="G4" s="337"/>
      <c r="H4" s="183" t="s">
        <v>169</v>
      </c>
      <c r="I4" s="16" t="s">
        <v>11</v>
      </c>
      <c r="J4" s="12" t="s">
        <v>170</v>
      </c>
      <c r="K4" s="6" t="s">
        <v>171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12</v>
      </c>
      <c r="C5" s="19">
        <f aca="true" t="shared" si="1" ref="C5:C34">ROUND($B$3*$A5/30*$L$3*70/100,0)+ROUND($B$3*$A5/30*$L$4*70/100,0)</f>
        <v>44</v>
      </c>
      <c r="D5" s="20">
        <f aca="true" t="shared" si="2" ref="D5:D34">$B$3*$L$5/30*$A5</f>
        <v>0.88886</v>
      </c>
      <c r="E5" s="21">
        <f>ROUNDUP(D5,0)</f>
        <v>1</v>
      </c>
      <c r="F5" s="32">
        <f aca="true" t="shared" si="3" ref="F5:F34">$B$3*$L$6/30*$A5</f>
        <v>0.158725</v>
      </c>
      <c r="G5" s="21">
        <f aca="true" t="shared" si="4" ref="G5:G10">ROUNDUP(F5,0)</f>
        <v>1</v>
      </c>
      <c r="H5" s="184">
        <f aca="true" t="shared" si="5" ref="H5:H34">C5+E5+G5</f>
        <v>46</v>
      </c>
      <c r="I5" s="22">
        <f aca="true" t="shared" si="6" ref="I5:I34">B5+H5</f>
        <v>58</v>
      </c>
      <c r="J5" s="173">
        <f aca="true" t="shared" si="7" ref="J5:J34">ROUND($B$3*$L$7/30*A5,0)</f>
        <v>38</v>
      </c>
      <c r="K5" s="7" t="s">
        <v>172</v>
      </c>
      <c r="L5" s="176">
        <v>0.0014</v>
      </c>
      <c r="M5" s="13" t="s">
        <v>173</v>
      </c>
    </row>
    <row r="6" spans="1:12" s="2" customFormat="1" ht="33" customHeight="1">
      <c r="A6" s="23">
        <v>2</v>
      </c>
      <c r="B6" s="179">
        <f t="shared" si="0"/>
        <v>26</v>
      </c>
      <c r="C6" s="24">
        <f t="shared" si="1"/>
        <v>89</v>
      </c>
      <c r="D6" s="31">
        <f t="shared" si="2"/>
        <v>1.77772</v>
      </c>
      <c r="E6" s="25">
        <f aca="true" t="shared" si="8" ref="E6:E34">ROUND(D6,0)</f>
        <v>2</v>
      </c>
      <c r="F6" s="33">
        <f t="shared" si="3"/>
        <v>0.31745</v>
      </c>
      <c r="G6" s="25">
        <f t="shared" si="4"/>
        <v>1</v>
      </c>
      <c r="H6" s="185">
        <f t="shared" si="5"/>
        <v>92</v>
      </c>
      <c r="I6" s="26">
        <f t="shared" si="6"/>
        <v>118</v>
      </c>
      <c r="J6" s="174">
        <f t="shared" si="7"/>
        <v>76</v>
      </c>
      <c r="K6" s="5" t="s">
        <v>174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38</v>
      </c>
      <c r="C7" s="24">
        <f t="shared" si="1"/>
        <v>133</v>
      </c>
      <c r="D7" s="31">
        <f t="shared" si="2"/>
        <v>2.6665799999999997</v>
      </c>
      <c r="E7" s="25">
        <f t="shared" si="8"/>
        <v>3</v>
      </c>
      <c r="F7" s="33">
        <f t="shared" si="3"/>
        <v>0.476175</v>
      </c>
      <c r="G7" s="25">
        <f t="shared" si="4"/>
        <v>1</v>
      </c>
      <c r="H7" s="185">
        <f t="shared" si="5"/>
        <v>137</v>
      </c>
      <c r="I7" s="26">
        <f t="shared" si="6"/>
        <v>175</v>
      </c>
      <c r="J7" s="174">
        <f t="shared" si="7"/>
        <v>114</v>
      </c>
      <c r="K7" s="34" t="s">
        <v>175</v>
      </c>
      <c r="L7" s="172">
        <v>0.06</v>
      </c>
    </row>
    <row r="8" spans="1:12" s="2" customFormat="1" ht="33" customHeight="1">
      <c r="A8" s="23">
        <v>4</v>
      </c>
      <c r="B8" s="179">
        <f t="shared" si="0"/>
        <v>51</v>
      </c>
      <c r="C8" s="24">
        <f t="shared" si="1"/>
        <v>178</v>
      </c>
      <c r="D8" s="31">
        <f t="shared" si="2"/>
        <v>3.55544</v>
      </c>
      <c r="E8" s="25">
        <f t="shared" si="8"/>
        <v>4</v>
      </c>
      <c r="F8" s="33">
        <f t="shared" si="3"/>
        <v>0.6349</v>
      </c>
      <c r="G8" s="25">
        <f t="shared" si="4"/>
        <v>1</v>
      </c>
      <c r="H8" s="185">
        <f t="shared" si="5"/>
        <v>183</v>
      </c>
      <c r="I8" s="26">
        <f t="shared" si="6"/>
        <v>234</v>
      </c>
      <c r="J8" s="174">
        <f t="shared" si="7"/>
        <v>152</v>
      </c>
      <c r="K8" s="8"/>
      <c r="L8" s="8"/>
    </row>
    <row r="9" spans="1:12" s="2" customFormat="1" ht="33" customHeight="1">
      <c r="A9" s="23">
        <v>5</v>
      </c>
      <c r="B9" s="179">
        <f t="shared" si="0"/>
        <v>63</v>
      </c>
      <c r="C9" s="24">
        <f t="shared" si="1"/>
        <v>222</v>
      </c>
      <c r="D9" s="31">
        <f t="shared" si="2"/>
        <v>4.4443</v>
      </c>
      <c r="E9" s="25">
        <f t="shared" si="8"/>
        <v>4</v>
      </c>
      <c r="F9" s="33">
        <f t="shared" si="3"/>
        <v>0.793625</v>
      </c>
      <c r="G9" s="25">
        <f t="shared" si="4"/>
        <v>1</v>
      </c>
      <c r="H9" s="185">
        <f t="shared" si="5"/>
        <v>227</v>
      </c>
      <c r="I9" s="26">
        <f t="shared" si="6"/>
        <v>290</v>
      </c>
      <c r="J9" s="174">
        <f t="shared" si="7"/>
        <v>190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77</v>
      </c>
      <c r="C10" s="24">
        <f t="shared" si="1"/>
        <v>267</v>
      </c>
      <c r="D10" s="31">
        <f t="shared" si="2"/>
        <v>5.3331599999999995</v>
      </c>
      <c r="E10" s="25">
        <f t="shared" si="8"/>
        <v>5</v>
      </c>
      <c r="F10" s="33">
        <f t="shared" si="3"/>
        <v>0.95235</v>
      </c>
      <c r="G10" s="25">
        <f t="shared" si="4"/>
        <v>1</v>
      </c>
      <c r="H10" s="185">
        <f t="shared" si="5"/>
        <v>273</v>
      </c>
      <c r="I10" s="26">
        <f t="shared" si="6"/>
        <v>350</v>
      </c>
      <c r="J10" s="174">
        <f t="shared" si="7"/>
        <v>229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89</v>
      </c>
      <c r="C11" s="24">
        <f t="shared" si="1"/>
        <v>311</v>
      </c>
      <c r="D11" s="31">
        <f t="shared" si="2"/>
        <v>6.22202</v>
      </c>
      <c r="E11" s="25">
        <f t="shared" si="8"/>
        <v>6</v>
      </c>
      <c r="F11" s="33">
        <f t="shared" si="3"/>
        <v>1.111075</v>
      </c>
      <c r="G11" s="25">
        <f aca="true" t="shared" si="9" ref="G11:G30">ROUND(F11,0)</f>
        <v>1</v>
      </c>
      <c r="H11" s="185">
        <f t="shared" si="5"/>
        <v>318</v>
      </c>
      <c r="I11" s="26">
        <f t="shared" si="6"/>
        <v>407</v>
      </c>
      <c r="J11" s="174">
        <f t="shared" si="7"/>
        <v>267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101</v>
      </c>
      <c r="C12" s="24">
        <f t="shared" si="1"/>
        <v>356</v>
      </c>
      <c r="D12" s="31">
        <f t="shared" si="2"/>
        <v>7.11088</v>
      </c>
      <c r="E12" s="25">
        <f t="shared" si="8"/>
        <v>7</v>
      </c>
      <c r="F12" s="33">
        <f t="shared" si="3"/>
        <v>1.2698</v>
      </c>
      <c r="G12" s="25">
        <f t="shared" si="9"/>
        <v>1</v>
      </c>
      <c r="H12" s="185">
        <f t="shared" si="5"/>
        <v>364</v>
      </c>
      <c r="I12" s="26">
        <f t="shared" si="6"/>
        <v>465</v>
      </c>
      <c r="J12" s="174">
        <f t="shared" si="7"/>
        <v>305</v>
      </c>
      <c r="K12" s="8"/>
      <c r="L12" s="8"/>
    </row>
    <row r="13" spans="1:12" s="2" customFormat="1" ht="33" customHeight="1">
      <c r="A13" s="23">
        <v>9</v>
      </c>
      <c r="B13" s="179">
        <f t="shared" si="0"/>
        <v>114</v>
      </c>
      <c r="C13" s="24">
        <f t="shared" si="1"/>
        <v>400</v>
      </c>
      <c r="D13" s="31">
        <f t="shared" si="2"/>
        <v>7.99974</v>
      </c>
      <c r="E13" s="25">
        <f t="shared" si="8"/>
        <v>8</v>
      </c>
      <c r="F13" s="33">
        <f t="shared" si="3"/>
        <v>1.428525</v>
      </c>
      <c r="G13" s="25">
        <f t="shared" si="9"/>
        <v>1</v>
      </c>
      <c r="H13" s="185">
        <f t="shared" si="5"/>
        <v>409</v>
      </c>
      <c r="I13" s="26">
        <f t="shared" si="6"/>
        <v>523</v>
      </c>
      <c r="J13" s="174">
        <f t="shared" si="7"/>
        <v>343</v>
      </c>
      <c r="K13" s="8"/>
      <c r="L13" s="8"/>
    </row>
    <row r="14" spans="1:12" s="2" customFormat="1" ht="33" customHeight="1">
      <c r="A14" s="23">
        <v>10</v>
      </c>
      <c r="B14" s="179">
        <f t="shared" si="0"/>
        <v>127</v>
      </c>
      <c r="C14" s="24">
        <f t="shared" si="1"/>
        <v>444</v>
      </c>
      <c r="D14" s="31">
        <f t="shared" si="2"/>
        <v>8.8886</v>
      </c>
      <c r="E14" s="25">
        <f t="shared" si="8"/>
        <v>9</v>
      </c>
      <c r="F14" s="33">
        <f t="shared" si="3"/>
        <v>1.58725</v>
      </c>
      <c r="G14" s="25">
        <f t="shared" si="9"/>
        <v>2</v>
      </c>
      <c r="H14" s="185">
        <f t="shared" si="5"/>
        <v>455</v>
      </c>
      <c r="I14" s="26">
        <f t="shared" si="6"/>
        <v>582</v>
      </c>
      <c r="J14" s="174">
        <f t="shared" si="7"/>
        <v>381</v>
      </c>
      <c r="K14" s="8"/>
      <c r="L14" s="8"/>
    </row>
    <row r="15" spans="1:12" s="2" customFormat="1" ht="33" customHeight="1">
      <c r="A15" s="23">
        <v>11</v>
      </c>
      <c r="B15" s="179">
        <f t="shared" si="0"/>
        <v>140</v>
      </c>
      <c r="C15" s="24">
        <f t="shared" si="1"/>
        <v>489</v>
      </c>
      <c r="D15" s="31">
        <f t="shared" si="2"/>
        <v>9.77746</v>
      </c>
      <c r="E15" s="25">
        <f t="shared" si="8"/>
        <v>10</v>
      </c>
      <c r="F15" s="33">
        <f t="shared" si="3"/>
        <v>1.745975</v>
      </c>
      <c r="G15" s="25">
        <f t="shared" si="9"/>
        <v>2</v>
      </c>
      <c r="H15" s="185">
        <f t="shared" si="5"/>
        <v>501</v>
      </c>
      <c r="I15" s="26">
        <f t="shared" si="6"/>
        <v>641</v>
      </c>
      <c r="J15" s="174">
        <f t="shared" si="7"/>
        <v>419</v>
      </c>
      <c r="K15" s="8"/>
      <c r="L15" s="8"/>
    </row>
    <row r="16" spans="1:12" s="2" customFormat="1" ht="33" customHeight="1">
      <c r="A16" s="23">
        <v>12</v>
      </c>
      <c r="B16" s="179">
        <f t="shared" si="0"/>
        <v>152</v>
      </c>
      <c r="C16" s="24">
        <f t="shared" si="1"/>
        <v>533</v>
      </c>
      <c r="D16" s="31">
        <f t="shared" si="2"/>
        <v>10.666319999999999</v>
      </c>
      <c r="E16" s="25">
        <f t="shared" si="8"/>
        <v>11</v>
      </c>
      <c r="F16" s="33">
        <f t="shared" si="3"/>
        <v>1.9047</v>
      </c>
      <c r="G16" s="25">
        <f t="shared" si="9"/>
        <v>2</v>
      </c>
      <c r="H16" s="185">
        <f t="shared" si="5"/>
        <v>546</v>
      </c>
      <c r="I16" s="26">
        <f t="shared" si="6"/>
        <v>698</v>
      </c>
      <c r="J16" s="174">
        <f t="shared" si="7"/>
        <v>457</v>
      </c>
      <c r="K16" s="8"/>
      <c r="L16" s="8"/>
    </row>
    <row r="17" spans="1:12" s="2" customFormat="1" ht="33" customHeight="1">
      <c r="A17" s="23">
        <v>13</v>
      </c>
      <c r="B17" s="179">
        <f t="shared" si="0"/>
        <v>166</v>
      </c>
      <c r="C17" s="24">
        <f t="shared" si="1"/>
        <v>578</v>
      </c>
      <c r="D17" s="31">
        <f t="shared" si="2"/>
        <v>11.55518</v>
      </c>
      <c r="E17" s="25">
        <f t="shared" si="8"/>
        <v>12</v>
      </c>
      <c r="F17" s="33">
        <f t="shared" si="3"/>
        <v>2.063425</v>
      </c>
      <c r="G17" s="25">
        <f t="shared" si="9"/>
        <v>2</v>
      </c>
      <c r="H17" s="185">
        <f t="shared" si="5"/>
        <v>592</v>
      </c>
      <c r="I17" s="26">
        <f t="shared" si="6"/>
        <v>758</v>
      </c>
      <c r="J17" s="174">
        <f t="shared" si="7"/>
        <v>495</v>
      </c>
      <c r="K17" s="8"/>
      <c r="L17" s="8"/>
    </row>
    <row r="18" spans="1:12" s="2" customFormat="1" ht="33" customHeight="1">
      <c r="A18" s="23">
        <v>14</v>
      </c>
      <c r="B18" s="179">
        <f t="shared" si="0"/>
        <v>178</v>
      </c>
      <c r="C18" s="24">
        <f t="shared" si="1"/>
        <v>622</v>
      </c>
      <c r="D18" s="31">
        <f t="shared" si="2"/>
        <v>12.44404</v>
      </c>
      <c r="E18" s="25">
        <f t="shared" si="8"/>
        <v>12</v>
      </c>
      <c r="F18" s="33">
        <f t="shared" si="3"/>
        <v>2.22215</v>
      </c>
      <c r="G18" s="25">
        <f t="shared" si="9"/>
        <v>2</v>
      </c>
      <c r="H18" s="185">
        <f t="shared" si="5"/>
        <v>636</v>
      </c>
      <c r="I18" s="26">
        <f t="shared" si="6"/>
        <v>814</v>
      </c>
      <c r="J18" s="174">
        <f t="shared" si="7"/>
        <v>533</v>
      </c>
      <c r="K18" s="8"/>
      <c r="L18" s="8"/>
    </row>
    <row r="19" spans="1:12" s="2" customFormat="1" ht="33" customHeight="1">
      <c r="A19" s="23">
        <v>15</v>
      </c>
      <c r="B19" s="179">
        <f t="shared" si="0"/>
        <v>190</v>
      </c>
      <c r="C19" s="24">
        <f t="shared" si="1"/>
        <v>667</v>
      </c>
      <c r="D19" s="31">
        <f t="shared" si="2"/>
        <v>13.3329</v>
      </c>
      <c r="E19" s="25">
        <f t="shared" si="8"/>
        <v>13</v>
      </c>
      <c r="F19" s="33">
        <f t="shared" si="3"/>
        <v>2.380875</v>
      </c>
      <c r="G19" s="25">
        <f t="shared" si="9"/>
        <v>2</v>
      </c>
      <c r="H19" s="185">
        <f t="shared" si="5"/>
        <v>682</v>
      </c>
      <c r="I19" s="26">
        <f t="shared" si="6"/>
        <v>872</v>
      </c>
      <c r="J19" s="174">
        <f t="shared" si="7"/>
        <v>571</v>
      </c>
      <c r="K19" s="8"/>
      <c r="L19" s="8"/>
    </row>
    <row r="20" spans="1:12" s="2" customFormat="1" ht="33" customHeight="1">
      <c r="A20" s="23">
        <v>16</v>
      </c>
      <c r="B20" s="179">
        <f t="shared" si="0"/>
        <v>203</v>
      </c>
      <c r="C20" s="24">
        <f t="shared" si="1"/>
        <v>711</v>
      </c>
      <c r="D20" s="31">
        <f t="shared" si="2"/>
        <v>14.22176</v>
      </c>
      <c r="E20" s="25">
        <f t="shared" si="8"/>
        <v>14</v>
      </c>
      <c r="F20" s="33">
        <f t="shared" si="3"/>
        <v>2.5396</v>
      </c>
      <c r="G20" s="25">
        <f t="shared" si="9"/>
        <v>3</v>
      </c>
      <c r="H20" s="185">
        <f t="shared" si="5"/>
        <v>728</v>
      </c>
      <c r="I20" s="26">
        <f t="shared" si="6"/>
        <v>931</v>
      </c>
      <c r="J20" s="174">
        <f t="shared" si="7"/>
        <v>610</v>
      </c>
      <c r="K20" s="8"/>
      <c r="L20" s="8"/>
    </row>
    <row r="21" spans="1:12" s="2" customFormat="1" ht="33" customHeight="1">
      <c r="A21" s="23">
        <v>17</v>
      </c>
      <c r="B21" s="179">
        <f t="shared" si="0"/>
        <v>216</v>
      </c>
      <c r="C21" s="24">
        <f t="shared" si="1"/>
        <v>756</v>
      </c>
      <c r="D21" s="31">
        <f t="shared" si="2"/>
        <v>15.110619999999999</v>
      </c>
      <c r="E21" s="25">
        <f t="shared" si="8"/>
        <v>15</v>
      </c>
      <c r="F21" s="33">
        <f t="shared" si="3"/>
        <v>2.698325</v>
      </c>
      <c r="G21" s="25">
        <f t="shared" si="9"/>
        <v>3</v>
      </c>
      <c r="H21" s="185">
        <f t="shared" si="5"/>
        <v>774</v>
      </c>
      <c r="I21" s="26">
        <f t="shared" si="6"/>
        <v>990</v>
      </c>
      <c r="J21" s="174">
        <f t="shared" si="7"/>
        <v>648</v>
      </c>
      <c r="K21" s="8"/>
      <c r="L21" s="8"/>
    </row>
    <row r="22" spans="1:12" s="2" customFormat="1" ht="33" customHeight="1">
      <c r="A22" s="23">
        <v>18</v>
      </c>
      <c r="B22" s="179">
        <f t="shared" si="0"/>
        <v>229</v>
      </c>
      <c r="C22" s="24">
        <f t="shared" si="1"/>
        <v>800</v>
      </c>
      <c r="D22" s="31">
        <f t="shared" si="2"/>
        <v>15.99948</v>
      </c>
      <c r="E22" s="25">
        <f t="shared" si="8"/>
        <v>16</v>
      </c>
      <c r="F22" s="33">
        <f t="shared" si="3"/>
        <v>2.85705</v>
      </c>
      <c r="G22" s="25">
        <f t="shared" si="9"/>
        <v>3</v>
      </c>
      <c r="H22" s="185">
        <f t="shared" si="5"/>
        <v>819</v>
      </c>
      <c r="I22" s="26">
        <f t="shared" si="6"/>
        <v>1048</v>
      </c>
      <c r="J22" s="174">
        <f t="shared" si="7"/>
        <v>686</v>
      </c>
      <c r="K22" s="8"/>
      <c r="L22" s="8"/>
    </row>
    <row r="23" spans="1:12" s="2" customFormat="1" ht="33" customHeight="1">
      <c r="A23" s="23">
        <v>19</v>
      </c>
      <c r="B23" s="179">
        <f t="shared" si="0"/>
        <v>241</v>
      </c>
      <c r="C23" s="24">
        <f t="shared" si="1"/>
        <v>844</v>
      </c>
      <c r="D23" s="31">
        <f t="shared" si="2"/>
        <v>16.88834</v>
      </c>
      <c r="E23" s="25">
        <f t="shared" si="8"/>
        <v>17</v>
      </c>
      <c r="F23" s="33">
        <f t="shared" si="3"/>
        <v>3.015775</v>
      </c>
      <c r="G23" s="25">
        <f t="shared" si="9"/>
        <v>3</v>
      </c>
      <c r="H23" s="185">
        <f t="shared" si="5"/>
        <v>864</v>
      </c>
      <c r="I23" s="26">
        <f t="shared" si="6"/>
        <v>1105</v>
      </c>
      <c r="J23" s="174">
        <f t="shared" si="7"/>
        <v>724</v>
      </c>
      <c r="K23" s="8"/>
      <c r="L23" s="8"/>
    </row>
    <row r="24" spans="1:12" s="2" customFormat="1" ht="33" customHeight="1">
      <c r="A24" s="23">
        <v>20</v>
      </c>
      <c r="B24" s="179">
        <f t="shared" si="0"/>
        <v>254</v>
      </c>
      <c r="C24" s="24">
        <f t="shared" si="1"/>
        <v>889</v>
      </c>
      <c r="D24" s="31">
        <f t="shared" si="2"/>
        <v>17.7772</v>
      </c>
      <c r="E24" s="25">
        <f t="shared" si="8"/>
        <v>18</v>
      </c>
      <c r="F24" s="33">
        <f t="shared" si="3"/>
        <v>3.1745</v>
      </c>
      <c r="G24" s="25">
        <f t="shared" si="9"/>
        <v>3</v>
      </c>
      <c r="H24" s="185">
        <f t="shared" si="5"/>
        <v>910</v>
      </c>
      <c r="I24" s="26">
        <f t="shared" si="6"/>
        <v>1164</v>
      </c>
      <c r="J24" s="174">
        <f t="shared" si="7"/>
        <v>762</v>
      </c>
      <c r="K24" s="8"/>
      <c r="L24" s="8"/>
    </row>
    <row r="25" spans="1:12" s="2" customFormat="1" ht="33" customHeight="1">
      <c r="A25" s="23">
        <v>21</v>
      </c>
      <c r="B25" s="179">
        <f t="shared" si="0"/>
        <v>267</v>
      </c>
      <c r="C25" s="24">
        <f t="shared" si="1"/>
        <v>933</v>
      </c>
      <c r="D25" s="31">
        <f t="shared" si="2"/>
        <v>18.666059999999998</v>
      </c>
      <c r="E25" s="25">
        <f t="shared" si="8"/>
        <v>19</v>
      </c>
      <c r="F25" s="33">
        <f t="shared" si="3"/>
        <v>3.333225</v>
      </c>
      <c r="G25" s="25">
        <f t="shared" si="9"/>
        <v>3</v>
      </c>
      <c r="H25" s="185">
        <f t="shared" si="5"/>
        <v>955</v>
      </c>
      <c r="I25" s="26">
        <f t="shared" si="6"/>
        <v>1222</v>
      </c>
      <c r="J25" s="174">
        <f t="shared" si="7"/>
        <v>800</v>
      </c>
      <c r="K25" s="8"/>
      <c r="L25" s="8"/>
    </row>
    <row r="26" spans="1:12" s="2" customFormat="1" ht="33" customHeight="1">
      <c r="A26" s="23">
        <v>22</v>
      </c>
      <c r="B26" s="179">
        <f t="shared" si="0"/>
        <v>279</v>
      </c>
      <c r="C26" s="24">
        <f t="shared" si="1"/>
        <v>978</v>
      </c>
      <c r="D26" s="31">
        <f t="shared" si="2"/>
        <v>19.55492</v>
      </c>
      <c r="E26" s="25">
        <f t="shared" si="8"/>
        <v>20</v>
      </c>
      <c r="F26" s="33">
        <f t="shared" si="3"/>
        <v>3.49195</v>
      </c>
      <c r="G26" s="25">
        <f t="shared" si="9"/>
        <v>3</v>
      </c>
      <c r="H26" s="185">
        <f t="shared" si="5"/>
        <v>1001</v>
      </c>
      <c r="I26" s="26">
        <f t="shared" si="6"/>
        <v>1280</v>
      </c>
      <c r="J26" s="174">
        <f t="shared" si="7"/>
        <v>838</v>
      </c>
      <c r="K26" s="8"/>
      <c r="L26" s="8"/>
    </row>
    <row r="27" spans="1:12" s="2" customFormat="1" ht="33" customHeight="1">
      <c r="A27" s="23">
        <v>23</v>
      </c>
      <c r="B27" s="179">
        <f t="shared" si="0"/>
        <v>292</v>
      </c>
      <c r="C27" s="24">
        <f t="shared" si="1"/>
        <v>1022</v>
      </c>
      <c r="D27" s="31">
        <f t="shared" si="2"/>
        <v>20.44378</v>
      </c>
      <c r="E27" s="25">
        <f t="shared" si="8"/>
        <v>20</v>
      </c>
      <c r="F27" s="33">
        <f t="shared" si="3"/>
        <v>3.650675</v>
      </c>
      <c r="G27" s="25">
        <f t="shared" si="9"/>
        <v>4</v>
      </c>
      <c r="H27" s="185">
        <f t="shared" si="5"/>
        <v>1046</v>
      </c>
      <c r="I27" s="26">
        <f t="shared" si="6"/>
        <v>1338</v>
      </c>
      <c r="J27" s="174">
        <f t="shared" si="7"/>
        <v>876</v>
      </c>
      <c r="K27" s="8"/>
      <c r="L27" s="8"/>
    </row>
    <row r="28" spans="1:12" s="2" customFormat="1" ht="33" customHeight="1">
      <c r="A28" s="23">
        <v>24</v>
      </c>
      <c r="B28" s="179">
        <f t="shared" si="0"/>
        <v>304</v>
      </c>
      <c r="C28" s="24">
        <f t="shared" si="1"/>
        <v>1067</v>
      </c>
      <c r="D28" s="31">
        <f t="shared" si="2"/>
        <v>21.332639999999998</v>
      </c>
      <c r="E28" s="25">
        <f t="shared" si="8"/>
        <v>21</v>
      </c>
      <c r="F28" s="33">
        <f t="shared" si="3"/>
        <v>3.8094</v>
      </c>
      <c r="G28" s="25">
        <f t="shared" si="9"/>
        <v>4</v>
      </c>
      <c r="H28" s="185">
        <f t="shared" si="5"/>
        <v>1092</v>
      </c>
      <c r="I28" s="26">
        <f t="shared" si="6"/>
        <v>1396</v>
      </c>
      <c r="J28" s="174">
        <f t="shared" si="7"/>
        <v>914</v>
      </c>
      <c r="K28" s="8"/>
      <c r="L28" s="8"/>
    </row>
    <row r="29" spans="1:12" s="2" customFormat="1" ht="33" customHeight="1">
      <c r="A29" s="23">
        <v>25</v>
      </c>
      <c r="B29" s="179">
        <f t="shared" si="0"/>
        <v>318</v>
      </c>
      <c r="C29" s="24">
        <f t="shared" si="1"/>
        <v>1111</v>
      </c>
      <c r="D29" s="31">
        <f t="shared" si="2"/>
        <v>22.2215</v>
      </c>
      <c r="E29" s="25">
        <f t="shared" si="8"/>
        <v>22</v>
      </c>
      <c r="F29" s="33">
        <f t="shared" si="3"/>
        <v>3.968125</v>
      </c>
      <c r="G29" s="25">
        <f t="shared" si="9"/>
        <v>4</v>
      </c>
      <c r="H29" s="185">
        <f t="shared" si="5"/>
        <v>1137</v>
      </c>
      <c r="I29" s="26">
        <f t="shared" si="6"/>
        <v>1455</v>
      </c>
      <c r="J29" s="174">
        <f t="shared" si="7"/>
        <v>952</v>
      </c>
      <c r="K29" s="8"/>
      <c r="L29" s="8"/>
    </row>
    <row r="30" spans="1:12" s="2" customFormat="1" ht="33" customHeight="1">
      <c r="A30" s="23">
        <v>26</v>
      </c>
      <c r="B30" s="179">
        <f t="shared" si="0"/>
        <v>330</v>
      </c>
      <c r="C30" s="24">
        <f t="shared" si="1"/>
        <v>1156</v>
      </c>
      <c r="D30" s="31">
        <f t="shared" si="2"/>
        <v>23.11036</v>
      </c>
      <c r="E30" s="25">
        <f t="shared" si="8"/>
        <v>23</v>
      </c>
      <c r="F30" s="33">
        <f t="shared" si="3"/>
        <v>4.12685</v>
      </c>
      <c r="G30" s="25">
        <f t="shared" si="9"/>
        <v>4</v>
      </c>
      <c r="H30" s="185">
        <f t="shared" si="5"/>
        <v>1183</v>
      </c>
      <c r="I30" s="26">
        <f t="shared" si="6"/>
        <v>1513</v>
      </c>
      <c r="J30" s="174">
        <f t="shared" si="7"/>
        <v>990</v>
      </c>
      <c r="K30" s="8"/>
      <c r="L30" s="8"/>
    </row>
    <row r="31" spans="1:12" s="2" customFormat="1" ht="33" customHeight="1">
      <c r="A31" s="23">
        <v>27</v>
      </c>
      <c r="B31" s="179">
        <f t="shared" si="0"/>
        <v>343</v>
      </c>
      <c r="C31" s="24">
        <f t="shared" si="1"/>
        <v>1200</v>
      </c>
      <c r="D31" s="31">
        <f t="shared" si="2"/>
        <v>23.99922</v>
      </c>
      <c r="E31" s="25">
        <f t="shared" si="8"/>
        <v>24</v>
      </c>
      <c r="F31" s="33">
        <f t="shared" si="3"/>
        <v>4.285575</v>
      </c>
      <c r="G31" s="25">
        <f>ROUNDUP(F31,0)</f>
        <v>5</v>
      </c>
      <c r="H31" s="185">
        <f t="shared" si="5"/>
        <v>1229</v>
      </c>
      <c r="I31" s="26">
        <f t="shared" si="6"/>
        <v>1572</v>
      </c>
      <c r="J31" s="174">
        <f t="shared" si="7"/>
        <v>1029</v>
      </c>
      <c r="K31" s="8"/>
      <c r="L31" s="8"/>
    </row>
    <row r="32" spans="1:12" s="2" customFormat="1" ht="33" customHeight="1">
      <c r="A32" s="23">
        <v>28</v>
      </c>
      <c r="B32" s="179">
        <f t="shared" si="0"/>
        <v>356</v>
      </c>
      <c r="C32" s="24">
        <f t="shared" si="1"/>
        <v>1244</v>
      </c>
      <c r="D32" s="31">
        <f t="shared" si="2"/>
        <v>24.88808</v>
      </c>
      <c r="E32" s="25">
        <f t="shared" si="8"/>
        <v>25</v>
      </c>
      <c r="F32" s="33">
        <f t="shared" si="3"/>
        <v>4.4443</v>
      </c>
      <c r="G32" s="25">
        <f>ROUND(F32,0)</f>
        <v>4</v>
      </c>
      <c r="H32" s="185">
        <f t="shared" si="5"/>
        <v>1273</v>
      </c>
      <c r="I32" s="26">
        <f t="shared" si="6"/>
        <v>1629</v>
      </c>
      <c r="J32" s="174">
        <f t="shared" si="7"/>
        <v>1067</v>
      </c>
      <c r="K32" s="8"/>
      <c r="L32" s="8"/>
    </row>
    <row r="33" spans="1:12" s="2" customFormat="1" ht="33" customHeight="1">
      <c r="A33" s="23">
        <v>29</v>
      </c>
      <c r="B33" s="179">
        <f t="shared" si="0"/>
        <v>368</v>
      </c>
      <c r="C33" s="24">
        <f t="shared" si="1"/>
        <v>1289</v>
      </c>
      <c r="D33" s="31">
        <f t="shared" si="2"/>
        <v>25.77694</v>
      </c>
      <c r="E33" s="25">
        <f t="shared" si="8"/>
        <v>26</v>
      </c>
      <c r="F33" s="33">
        <f t="shared" si="3"/>
        <v>4.603025000000001</v>
      </c>
      <c r="G33" s="25">
        <f>ROUND(F33,0)</f>
        <v>5</v>
      </c>
      <c r="H33" s="185">
        <f t="shared" si="5"/>
        <v>1320</v>
      </c>
      <c r="I33" s="26">
        <f t="shared" si="6"/>
        <v>1688</v>
      </c>
      <c r="J33" s="174">
        <f t="shared" si="7"/>
        <v>1105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381</v>
      </c>
      <c r="C34" s="28">
        <f t="shared" si="1"/>
        <v>1333</v>
      </c>
      <c r="D34" s="31">
        <f t="shared" si="2"/>
        <v>26.6658</v>
      </c>
      <c r="E34" s="29">
        <f t="shared" si="8"/>
        <v>27</v>
      </c>
      <c r="F34" s="33">
        <f t="shared" si="3"/>
        <v>4.76175</v>
      </c>
      <c r="G34" s="29">
        <f>ROUND(F34,0)</f>
        <v>5</v>
      </c>
      <c r="H34" s="186">
        <f t="shared" si="5"/>
        <v>1365</v>
      </c>
      <c r="I34" s="30">
        <f t="shared" si="6"/>
        <v>1746</v>
      </c>
      <c r="J34" s="175">
        <f t="shared" si="7"/>
        <v>1143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20008</v>
      </c>
    </row>
    <row r="3" spans="1:12" ht="33" customHeight="1">
      <c r="A3" s="341"/>
      <c r="B3" s="345">
        <v>20008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13</v>
      </c>
      <c r="C5" s="19">
        <f aca="true" t="shared" si="1" ref="C5:C34">ROUND($B$3*$A5/30*$L$3*70/100,0)+ROUND($B$3*$A5/30*$L$4*70/100,0)</f>
        <v>47</v>
      </c>
      <c r="D5" s="20">
        <f aca="true" t="shared" si="2" ref="D5:D34">$B$3*$L$5/30*$A5</f>
        <v>0.9337066666666666</v>
      </c>
      <c r="E5" s="21">
        <f>ROUNDUP(D5,0)</f>
        <v>1</v>
      </c>
      <c r="F5" s="32">
        <f aca="true" t="shared" si="3" ref="F5:F34">$B$3*$L$6/30*$A5</f>
        <v>0.16673333333333332</v>
      </c>
      <c r="G5" s="21">
        <f aca="true" t="shared" si="4" ref="G5:G10">ROUNDUP(F5,0)</f>
        <v>1</v>
      </c>
      <c r="H5" s="184">
        <f aca="true" t="shared" si="5" ref="H5:H34">C5+E5+G5</f>
        <v>49</v>
      </c>
      <c r="I5" s="22">
        <f aca="true" t="shared" si="6" ref="I5:I34">B5+H5</f>
        <v>62</v>
      </c>
      <c r="J5" s="173">
        <f aca="true" t="shared" si="7" ref="J5:J34">ROUND($B$3*$L$7/30*A5,0)</f>
        <v>40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27</v>
      </c>
      <c r="C6" s="24">
        <f t="shared" si="1"/>
        <v>93</v>
      </c>
      <c r="D6" s="31">
        <f t="shared" si="2"/>
        <v>1.8674133333333331</v>
      </c>
      <c r="E6" s="25">
        <f aca="true" t="shared" si="8" ref="E6:E34">ROUND(D6,0)</f>
        <v>2</v>
      </c>
      <c r="F6" s="33">
        <f t="shared" si="3"/>
        <v>0.33346666666666663</v>
      </c>
      <c r="G6" s="25">
        <f t="shared" si="4"/>
        <v>1</v>
      </c>
      <c r="H6" s="185">
        <f t="shared" si="5"/>
        <v>96</v>
      </c>
      <c r="I6" s="26">
        <f t="shared" si="6"/>
        <v>123</v>
      </c>
      <c r="J6" s="174">
        <f t="shared" si="7"/>
        <v>80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40</v>
      </c>
      <c r="C7" s="24">
        <f t="shared" si="1"/>
        <v>140</v>
      </c>
      <c r="D7" s="31">
        <f t="shared" si="2"/>
        <v>2.8011199999999996</v>
      </c>
      <c r="E7" s="25">
        <f t="shared" si="8"/>
        <v>3</v>
      </c>
      <c r="F7" s="33">
        <f t="shared" si="3"/>
        <v>0.5002</v>
      </c>
      <c r="G7" s="25">
        <f t="shared" si="4"/>
        <v>1</v>
      </c>
      <c r="H7" s="185">
        <f t="shared" si="5"/>
        <v>144</v>
      </c>
      <c r="I7" s="26">
        <f t="shared" si="6"/>
        <v>184</v>
      </c>
      <c r="J7" s="174">
        <f t="shared" si="7"/>
        <v>120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53</v>
      </c>
      <c r="C8" s="24">
        <f t="shared" si="1"/>
        <v>187</v>
      </c>
      <c r="D8" s="31">
        <f t="shared" si="2"/>
        <v>3.7348266666666663</v>
      </c>
      <c r="E8" s="25">
        <f t="shared" si="8"/>
        <v>4</v>
      </c>
      <c r="F8" s="33">
        <f t="shared" si="3"/>
        <v>0.6669333333333333</v>
      </c>
      <c r="G8" s="25">
        <f t="shared" si="4"/>
        <v>1</v>
      </c>
      <c r="H8" s="185">
        <f t="shared" si="5"/>
        <v>192</v>
      </c>
      <c r="I8" s="26">
        <f t="shared" si="6"/>
        <v>245</v>
      </c>
      <c r="J8" s="174">
        <f t="shared" si="7"/>
        <v>160</v>
      </c>
      <c r="K8" s="8"/>
      <c r="L8" s="8"/>
    </row>
    <row r="9" spans="1:12" s="2" customFormat="1" ht="33" customHeight="1">
      <c r="A9" s="23">
        <v>5</v>
      </c>
      <c r="B9" s="179">
        <f t="shared" si="0"/>
        <v>67</v>
      </c>
      <c r="C9" s="24">
        <f t="shared" si="1"/>
        <v>233</v>
      </c>
      <c r="D9" s="31">
        <f t="shared" si="2"/>
        <v>4.6685333333333325</v>
      </c>
      <c r="E9" s="25">
        <f t="shared" si="8"/>
        <v>5</v>
      </c>
      <c r="F9" s="33">
        <f t="shared" si="3"/>
        <v>0.8336666666666666</v>
      </c>
      <c r="G9" s="25">
        <f t="shared" si="4"/>
        <v>1</v>
      </c>
      <c r="H9" s="185">
        <f t="shared" si="5"/>
        <v>239</v>
      </c>
      <c r="I9" s="26">
        <f t="shared" si="6"/>
        <v>306</v>
      </c>
      <c r="J9" s="174">
        <f t="shared" si="7"/>
        <v>200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80</v>
      </c>
      <c r="C10" s="24">
        <f t="shared" si="1"/>
        <v>280</v>
      </c>
      <c r="D10" s="31">
        <f t="shared" si="2"/>
        <v>5.602239999999999</v>
      </c>
      <c r="E10" s="25">
        <f t="shared" si="8"/>
        <v>6</v>
      </c>
      <c r="F10" s="33">
        <f t="shared" si="3"/>
        <v>1.0004</v>
      </c>
      <c r="G10" s="25">
        <f t="shared" si="4"/>
        <v>2</v>
      </c>
      <c r="H10" s="185">
        <f t="shared" si="5"/>
        <v>288</v>
      </c>
      <c r="I10" s="26">
        <f t="shared" si="6"/>
        <v>368</v>
      </c>
      <c r="J10" s="174">
        <f t="shared" si="7"/>
        <v>240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93</v>
      </c>
      <c r="C11" s="24">
        <f t="shared" si="1"/>
        <v>327</v>
      </c>
      <c r="D11" s="31">
        <f t="shared" si="2"/>
        <v>6.535946666666666</v>
      </c>
      <c r="E11" s="25">
        <f t="shared" si="8"/>
        <v>7</v>
      </c>
      <c r="F11" s="33">
        <f t="shared" si="3"/>
        <v>1.1671333333333331</v>
      </c>
      <c r="G11" s="25">
        <f aca="true" t="shared" si="9" ref="G11:G30">ROUND(F11,0)</f>
        <v>1</v>
      </c>
      <c r="H11" s="185">
        <f t="shared" si="5"/>
        <v>335</v>
      </c>
      <c r="I11" s="26">
        <f t="shared" si="6"/>
        <v>428</v>
      </c>
      <c r="J11" s="174">
        <f t="shared" si="7"/>
        <v>280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107</v>
      </c>
      <c r="C12" s="24">
        <f t="shared" si="1"/>
        <v>373</v>
      </c>
      <c r="D12" s="31">
        <f t="shared" si="2"/>
        <v>7.469653333333333</v>
      </c>
      <c r="E12" s="25">
        <f t="shared" si="8"/>
        <v>7</v>
      </c>
      <c r="F12" s="33">
        <f t="shared" si="3"/>
        <v>1.3338666666666665</v>
      </c>
      <c r="G12" s="25">
        <f t="shared" si="9"/>
        <v>1</v>
      </c>
      <c r="H12" s="185">
        <f t="shared" si="5"/>
        <v>381</v>
      </c>
      <c r="I12" s="26">
        <f t="shared" si="6"/>
        <v>488</v>
      </c>
      <c r="J12" s="174">
        <f t="shared" si="7"/>
        <v>320</v>
      </c>
      <c r="K12" s="8"/>
      <c r="L12" s="8"/>
    </row>
    <row r="13" spans="1:12" s="2" customFormat="1" ht="33" customHeight="1">
      <c r="A13" s="23">
        <v>9</v>
      </c>
      <c r="B13" s="179">
        <f t="shared" si="0"/>
        <v>120</v>
      </c>
      <c r="C13" s="24">
        <f t="shared" si="1"/>
        <v>420</v>
      </c>
      <c r="D13" s="31">
        <f t="shared" si="2"/>
        <v>8.40336</v>
      </c>
      <c r="E13" s="25">
        <f t="shared" si="8"/>
        <v>8</v>
      </c>
      <c r="F13" s="33">
        <f t="shared" si="3"/>
        <v>1.5006</v>
      </c>
      <c r="G13" s="25">
        <f t="shared" si="9"/>
        <v>2</v>
      </c>
      <c r="H13" s="185">
        <f t="shared" si="5"/>
        <v>430</v>
      </c>
      <c r="I13" s="26">
        <f t="shared" si="6"/>
        <v>550</v>
      </c>
      <c r="J13" s="174">
        <f t="shared" si="7"/>
        <v>360</v>
      </c>
      <c r="K13" s="8"/>
      <c r="L13" s="8"/>
    </row>
    <row r="14" spans="1:12" s="2" customFormat="1" ht="33" customHeight="1">
      <c r="A14" s="23">
        <v>10</v>
      </c>
      <c r="B14" s="179">
        <f t="shared" si="0"/>
        <v>133</v>
      </c>
      <c r="C14" s="24">
        <f t="shared" si="1"/>
        <v>467</v>
      </c>
      <c r="D14" s="31">
        <f t="shared" si="2"/>
        <v>9.337066666666665</v>
      </c>
      <c r="E14" s="25">
        <f t="shared" si="8"/>
        <v>9</v>
      </c>
      <c r="F14" s="33">
        <f t="shared" si="3"/>
        <v>1.6673333333333331</v>
      </c>
      <c r="G14" s="25">
        <f t="shared" si="9"/>
        <v>2</v>
      </c>
      <c r="H14" s="185">
        <f t="shared" si="5"/>
        <v>478</v>
      </c>
      <c r="I14" s="26">
        <f t="shared" si="6"/>
        <v>611</v>
      </c>
      <c r="J14" s="174">
        <f t="shared" si="7"/>
        <v>400</v>
      </c>
      <c r="K14" s="8"/>
      <c r="L14" s="8"/>
    </row>
    <row r="15" spans="1:12" s="2" customFormat="1" ht="33" customHeight="1">
      <c r="A15" s="23">
        <v>11</v>
      </c>
      <c r="B15" s="179">
        <f t="shared" si="0"/>
        <v>147</v>
      </c>
      <c r="C15" s="24">
        <f t="shared" si="1"/>
        <v>513</v>
      </c>
      <c r="D15" s="31">
        <f t="shared" si="2"/>
        <v>10.270773333333333</v>
      </c>
      <c r="E15" s="25">
        <f t="shared" si="8"/>
        <v>10</v>
      </c>
      <c r="F15" s="33">
        <f t="shared" si="3"/>
        <v>1.8340666666666665</v>
      </c>
      <c r="G15" s="25">
        <f t="shared" si="9"/>
        <v>2</v>
      </c>
      <c r="H15" s="185">
        <f t="shared" si="5"/>
        <v>525</v>
      </c>
      <c r="I15" s="26">
        <f t="shared" si="6"/>
        <v>672</v>
      </c>
      <c r="J15" s="174">
        <f t="shared" si="7"/>
        <v>440</v>
      </c>
      <c r="K15" s="8"/>
      <c r="L15" s="8"/>
    </row>
    <row r="16" spans="1:12" s="2" customFormat="1" ht="33" customHeight="1">
      <c r="A16" s="23">
        <v>12</v>
      </c>
      <c r="B16" s="179">
        <f t="shared" si="0"/>
        <v>160</v>
      </c>
      <c r="C16" s="24">
        <f t="shared" si="1"/>
        <v>560</v>
      </c>
      <c r="D16" s="31">
        <f t="shared" si="2"/>
        <v>11.204479999999998</v>
      </c>
      <c r="E16" s="25">
        <f t="shared" si="8"/>
        <v>11</v>
      </c>
      <c r="F16" s="33">
        <f t="shared" si="3"/>
        <v>2.0008</v>
      </c>
      <c r="G16" s="25">
        <f t="shared" si="9"/>
        <v>2</v>
      </c>
      <c r="H16" s="185">
        <f t="shared" si="5"/>
        <v>573</v>
      </c>
      <c r="I16" s="26">
        <f t="shared" si="6"/>
        <v>733</v>
      </c>
      <c r="J16" s="174">
        <f t="shared" si="7"/>
        <v>480</v>
      </c>
      <c r="K16" s="8"/>
      <c r="L16" s="8"/>
    </row>
    <row r="17" spans="1:12" s="2" customFormat="1" ht="33" customHeight="1">
      <c r="A17" s="23">
        <v>13</v>
      </c>
      <c r="B17" s="179">
        <f t="shared" si="0"/>
        <v>173</v>
      </c>
      <c r="C17" s="24">
        <f t="shared" si="1"/>
        <v>607</v>
      </c>
      <c r="D17" s="31">
        <f t="shared" si="2"/>
        <v>12.138186666666666</v>
      </c>
      <c r="E17" s="25">
        <f t="shared" si="8"/>
        <v>12</v>
      </c>
      <c r="F17" s="33">
        <f t="shared" si="3"/>
        <v>2.167533333333333</v>
      </c>
      <c r="G17" s="25">
        <f t="shared" si="9"/>
        <v>2</v>
      </c>
      <c r="H17" s="185">
        <f t="shared" si="5"/>
        <v>621</v>
      </c>
      <c r="I17" s="26">
        <f t="shared" si="6"/>
        <v>794</v>
      </c>
      <c r="J17" s="174">
        <f t="shared" si="7"/>
        <v>520</v>
      </c>
      <c r="K17" s="8"/>
      <c r="L17" s="8"/>
    </row>
    <row r="18" spans="1:12" s="2" customFormat="1" ht="33" customHeight="1">
      <c r="A18" s="23">
        <v>14</v>
      </c>
      <c r="B18" s="179">
        <f t="shared" si="0"/>
        <v>187</v>
      </c>
      <c r="C18" s="24">
        <f t="shared" si="1"/>
        <v>653</v>
      </c>
      <c r="D18" s="31">
        <f t="shared" si="2"/>
        <v>13.071893333333332</v>
      </c>
      <c r="E18" s="25">
        <f t="shared" si="8"/>
        <v>13</v>
      </c>
      <c r="F18" s="33">
        <f t="shared" si="3"/>
        <v>2.3342666666666663</v>
      </c>
      <c r="G18" s="25">
        <f t="shared" si="9"/>
        <v>2</v>
      </c>
      <c r="H18" s="185">
        <f t="shared" si="5"/>
        <v>668</v>
      </c>
      <c r="I18" s="26">
        <f t="shared" si="6"/>
        <v>855</v>
      </c>
      <c r="J18" s="174">
        <f t="shared" si="7"/>
        <v>560</v>
      </c>
      <c r="K18" s="8"/>
      <c r="L18" s="8"/>
    </row>
    <row r="19" spans="1:12" s="2" customFormat="1" ht="33" customHeight="1">
      <c r="A19" s="23">
        <v>15</v>
      </c>
      <c r="B19" s="179">
        <f t="shared" si="0"/>
        <v>200</v>
      </c>
      <c r="C19" s="24">
        <f t="shared" si="1"/>
        <v>700</v>
      </c>
      <c r="D19" s="31">
        <f t="shared" si="2"/>
        <v>14.0056</v>
      </c>
      <c r="E19" s="25">
        <f t="shared" si="8"/>
        <v>14</v>
      </c>
      <c r="F19" s="33">
        <f t="shared" si="3"/>
        <v>2.501</v>
      </c>
      <c r="G19" s="25">
        <f t="shared" si="9"/>
        <v>3</v>
      </c>
      <c r="H19" s="185">
        <f t="shared" si="5"/>
        <v>717</v>
      </c>
      <c r="I19" s="26">
        <f t="shared" si="6"/>
        <v>917</v>
      </c>
      <c r="J19" s="174">
        <f t="shared" si="7"/>
        <v>600</v>
      </c>
      <c r="K19" s="8"/>
      <c r="L19" s="8"/>
    </row>
    <row r="20" spans="1:12" s="2" customFormat="1" ht="33" customHeight="1">
      <c r="A20" s="23">
        <v>16</v>
      </c>
      <c r="B20" s="179">
        <f t="shared" si="0"/>
        <v>213</v>
      </c>
      <c r="C20" s="24">
        <f t="shared" si="1"/>
        <v>747</v>
      </c>
      <c r="D20" s="31">
        <f t="shared" si="2"/>
        <v>14.939306666666665</v>
      </c>
      <c r="E20" s="25">
        <f t="shared" si="8"/>
        <v>15</v>
      </c>
      <c r="F20" s="33">
        <f t="shared" si="3"/>
        <v>2.667733333333333</v>
      </c>
      <c r="G20" s="25">
        <f t="shared" si="9"/>
        <v>3</v>
      </c>
      <c r="H20" s="185">
        <f t="shared" si="5"/>
        <v>765</v>
      </c>
      <c r="I20" s="26">
        <f t="shared" si="6"/>
        <v>978</v>
      </c>
      <c r="J20" s="174">
        <f t="shared" si="7"/>
        <v>640</v>
      </c>
      <c r="K20" s="8"/>
      <c r="L20" s="8"/>
    </row>
    <row r="21" spans="1:12" s="2" customFormat="1" ht="33" customHeight="1">
      <c r="A21" s="23">
        <v>17</v>
      </c>
      <c r="B21" s="179">
        <f t="shared" si="0"/>
        <v>227</v>
      </c>
      <c r="C21" s="24">
        <f t="shared" si="1"/>
        <v>793</v>
      </c>
      <c r="D21" s="31">
        <f t="shared" si="2"/>
        <v>15.873013333333331</v>
      </c>
      <c r="E21" s="25">
        <f t="shared" si="8"/>
        <v>16</v>
      </c>
      <c r="F21" s="33">
        <f t="shared" si="3"/>
        <v>2.8344666666666662</v>
      </c>
      <c r="G21" s="25">
        <f t="shared" si="9"/>
        <v>3</v>
      </c>
      <c r="H21" s="185">
        <f t="shared" si="5"/>
        <v>812</v>
      </c>
      <c r="I21" s="26">
        <f t="shared" si="6"/>
        <v>1039</v>
      </c>
      <c r="J21" s="174">
        <f t="shared" si="7"/>
        <v>680</v>
      </c>
      <c r="K21" s="8"/>
      <c r="L21" s="8"/>
    </row>
    <row r="22" spans="1:12" s="2" customFormat="1" ht="33" customHeight="1">
      <c r="A22" s="23">
        <v>18</v>
      </c>
      <c r="B22" s="179">
        <f t="shared" si="0"/>
        <v>240</v>
      </c>
      <c r="C22" s="24">
        <f t="shared" si="1"/>
        <v>840</v>
      </c>
      <c r="D22" s="31">
        <f t="shared" si="2"/>
        <v>16.80672</v>
      </c>
      <c r="E22" s="25">
        <f t="shared" si="8"/>
        <v>17</v>
      </c>
      <c r="F22" s="33">
        <f t="shared" si="3"/>
        <v>3.0012</v>
      </c>
      <c r="G22" s="25">
        <f t="shared" si="9"/>
        <v>3</v>
      </c>
      <c r="H22" s="185">
        <f t="shared" si="5"/>
        <v>860</v>
      </c>
      <c r="I22" s="26">
        <f t="shared" si="6"/>
        <v>1100</v>
      </c>
      <c r="J22" s="174">
        <f t="shared" si="7"/>
        <v>720</v>
      </c>
      <c r="K22" s="8"/>
      <c r="L22" s="8"/>
    </row>
    <row r="23" spans="1:12" s="2" customFormat="1" ht="33" customHeight="1">
      <c r="A23" s="23">
        <v>19</v>
      </c>
      <c r="B23" s="179">
        <f t="shared" si="0"/>
        <v>253</v>
      </c>
      <c r="C23" s="24">
        <f t="shared" si="1"/>
        <v>887</v>
      </c>
      <c r="D23" s="31">
        <f t="shared" si="2"/>
        <v>17.740426666666664</v>
      </c>
      <c r="E23" s="25">
        <f t="shared" si="8"/>
        <v>18</v>
      </c>
      <c r="F23" s="33">
        <f t="shared" si="3"/>
        <v>3.167933333333333</v>
      </c>
      <c r="G23" s="25">
        <f t="shared" si="9"/>
        <v>3</v>
      </c>
      <c r="H23" s="185">
        <f t="shared" si="5"/>
        <v>908</v>
      </c>
      <c r="I23" s="26">
        <f t="shared" si="6"/>
        <v>1161</v>
      </c>
      <c r="J23" s="174">
        <f t="shared" si="7"/>
        <v>760</v>
      </c>
      <c r="K23" s="8"/>
      <c r="L23" s="8"/>
    </row>
    <row r="24" spans="1:12" s="2" customFormat="1" ht="33" customHeight="1">
      <c r="A24" s="23">
        <v>20</v>
      </c>
      <c r="B24" s="179">
        <f t="shared" si="0"/>
        <v>267</v>
      </c>
      <c r="C24" s="24">
        <f t="shared" si="1"/>
        <v>933</v>
      </c>
      <c r="D24" s="31">
        <f t="shared" si="2"/>
        <v>18.67413333333333</v>
      </c>
      <c r="E24" s="25">
        <f t="shared" si="8"/>
        <v>19</v>
      </c>
      <c r="F24" s="33">
        <f t="shared" si="3"/>
        <v>3.3346666666666662</v>
      </c>
      <c r="G24" s="25">
        <f t="shared" si="9"/>
        <v>3</v>
      </c>
      <c r="H24" s="185">
        <f t="shared" si="5"/>
        <v>955</v>
      </c>
      <c r="I24" s="26">
        <f t="shared" si="6"/>
        <v>1222</v>
      </c>
      <c r="J24" s="174">
        <f t="shared" si="7"/>
        <v>800</v>
      </c>
      <c r="K24" s="8"/>
      <c r="L24" s="8"/>
    </row>
    <row r="25" spans="1:12" s="2" customFormat="1" ht="33" customHeight="1">
      <c r="A25" s="23">
        <v>21</v>
      </c>
      <c r="B25" s="179">
        <f t="shared" si="0"/>
        <v>280</v>
      </c>
      <c r="C25" s="24">
        <f t="shared" si="1"/>
        <v>980</v>
      </c>
      <c r="D25" s="31">
        <f t="shared" si="2"/>
        <v>19.60784</v>
      </c>
      <c r="E25" s="25">
        <f t="shared" si="8"/>
        <v>20</v>
      </c>
      <c r="F25" s="33">
        <f t="shared" si="3"/>
        <v>3.5014</v>
      </c>
      <c r="G25" s="25">
        <f t="shared" si="9"/>
        <v>4</v>
      </c>
      <c r="H25" s="185">
        <f t="shared" si="5"/>
        <v>1004</v>
      </c>
      <c r="I25" s="26">
        <f t="shared" si="6"/>
        <v>1284</v>
      </c>
      <c r="J25" s="174">
        <f t="shared" si="7"/>
        <v>840</v>
      </c>
      <c r="K25" s="8"/>
      <c r="L25" s="8"/>
    </row>
    <row r="26" spans="1:12" s="2" customFormat="1" ht="33" customHeight="1">
      <c r="A26" s="23">
        <v>22</v>
      </c>
      <c r="B26" s="179">
        <f t="shared" si="0"/>
        <v>293</v>
      </c>
      <c r="C26" s="24">
        <f t="shared" si="1"/>
        <v>1027</v>
      </c>
      <c r="D26" s="31">
        <f t="shared" si="2"/>
        <v>20.541546666666665</v>
      </c>
      <c r="E26" s="25">
        <f t="shared" si="8"/>
        <v>21</v>
      </c>
      <c r="F26" s="33">
        <f t="shared" si="3"/>
        <v>3.668133333333333</v>
      </c>
      <c r="G26" s="25">
        <f t="shared" si="9"/>
        <v>4</v>
      </c>
      <c r="H26" s="185">
        <f t="shared" si="5"/>
        <v>1052</v>
      </c>
      <c r="I26" s="26">
        <f t="shared" si="6"/>
        <v>1345</v>
      </c>
      <c r="J26" s="174">
        <f t="shared" si="7"/>
        <v>880</v>
      </c>
      <c r="K26" s="8"/>
      <c r="L26" s="8"/>
    </row>
    <row r="27" spans="1:12" s="2" customFormat="1" ht="33" customHeight="1">
      <c r="A27" s="23">
        <v>23</v>
      </c>
      <c r="B27" s="179">
        <f t="shared" si="0"/>
        <v>307</v>
      </c>
      <c r="C27" s="24">
        <f t="shared" si="1"/>
        <v>1073</v>
      </c>
      <c r="D27" s="31">
        <f t="shared" si="2"/>
        <v>21.47525333333333</v>
      </c>
      <c r="E27" s="25">
        <f t="shared" si="8"/>
        <v>21</v>
      </c>
      <c r="F27" s="33">
        <f t="shared" si="3"/>
        <v>3.834866666666666</v>
      </c>
      <c r="G27" s="25">
        <f t="shared" si="9"/>
        <v>4</v>
      </c>
      <c r="H27" s="185">
        <f t="shared" si="5"/>
        <v>1098</v>
      </c>
      <c r="I27" s="26">
        <f t="shared" si="6"/>
        <v>1405</v>
      </c>
      <c r="J27" s="174">
        <f t="shared" si="7"/>
        <v>920</v>
      </c>
      <c r="K27" s="8"/>
      <c r="L27" s="8"/>
    </row>
    <row r="28" spans="1:12" s="2" customFormat="1" ht="33" customHeight="1">
      <c r="A28" s="23">
        <v>24</v>
      </c>
      <c r="B28" s="179">
        <f t="shared" si="0"/>
        <v>320</v>
      </c>
      <c r="C28" s="24">
        <f t="shared" si="1"/>
        <v>1120</v>
      </c>
      <c r="D28" s="31">
        <f t="shared" si="2"/>
        <v>22.408959999999997</v>
      </c>
      <c r="E28" s="25">
        <f t="shared" si="8"/>
        <v>22</v>
      </c>
      <c r="F28" s="33">
        <f t="shared" si="3"/>
        <v>4.0016</v>
      </c>
      <c r="G28" s="25">
        <f t="shared" si="9"/>
        <v>4</v>
      </c>
      <c r="H28" s="185">
        <f t="shared" si="5"/>
        <v>1146</v>
      </c>
      <c r="I28" s="26">
        <f t="shared" si="6"/>
        <v>1466</v>
      </c>
      <c r="J28" s="174">
        <f t="shared" si="7"/>
        <v>960</v>
      </c>
      <c r="K28" s="8"/>
      <c r="L28" s="8"/>
    </row>
    <row r="29" spans="1:12" s="2" customFormat="1" ht="33" customHeight="1">
      <c r="A29" s="23">
        <v>25</v>
      </c>
      <c r="B29" s="179">
        <f t="shared" si="0"/>
        <v>333</v>
      </c>
      <c r="C29" s="24">
        <f t="shared" si="1"/>
        <v>1167</v>
      </c>
      <c r="D29" s="31">
        <f t="shared" si="2"/>
        <v>23.342666666666663</v>
      </c>
      <c r="E29" s="25">
        <f t="shared" si="8"/>
        <v>23</v>
      </c>
      <c r="F29" s="33">
        <f t="shared" si="3"/>
        <v>4.168333333333333</v>
      </c>
      <c r="G29" s="25">
        <f t="shared" si="9"/>
        <v>4</v>
      </c>
      <c r="H29" s="185">
        <f t="shared" si="5"/>
        <v>1194</v>
      </c>
      <c r="I29" s="26">
        <f t="shared" si="6"/>
        <v>1527</v>
      </c>
      <c r="J29" s="174">
        <f t="shared" si="7"/>
        <v>1000</v>
      </c>
      <c r="K29" s="8"/>
      <c r="L29" s="8"/>
    </row>
    <row r="30" spans="1:12" s="2" customFormat="1" ht="33" customHeight="1">
      <c r="A30" s="23">
        <v>26</v>
      </c>
      <c r="B30" s="179">
        <f t="shared" si="0"/>
        <v>347</v>
      </c>
      <c r="C30" s="24">
        <f t="shared" si="1"/>
        <v>1213</v>
      </c>
      <c r="D30" s="31">
        <f t="shared" si="2"/>
        <v>24.276373333333332</v>
      </c>
      <c r="E30" s="25">
        <f t="shared" si="8"/>
        <v>24</v>
      </c>
      <c r="F30" s="33">
        <f t="shared" si="3"/>
        <v>4.335066666666666</v>
      </c>
      <c r="G30" s="25">
        <f t="shared" si="9"/>
        <v>4</v>
      </c>
      <c r="H30" s="185">
        <f t="shared" si="5"/>
        <v>1241</v>
      </c>
      <c r="I30" s="26">
        <f t="shared" si="6"/>
        <v>1588</v>
      </c>
      <c r="J30" s="174">
        <f t="shared" si="7"/>
        <v>1040</v>
      </c>
      <c r="K30" s="8"/>
      <c r="L30" s="8"/>
    </row>
    <row r="31" spans="1:12" s="2" customFormat="1" ht="33" customHeight="1">
      <c r="A31" s="23">
        <v>27</v>
      </c>
      <c r="B31" s="179">
        <f t="shared" si="0"/>
        <v>360</v>
      </c>
      <c r="C31" s="24">
        <f t="shared" si="1"/>
        <v>1260</v>
      </c>
      <c r="D31" s="31">
        <f t="shared" si="2"/>
        <v>25.210079999999998</v>
      </c>
      <c r="E31" s="25">
        <f t="shared" si="8"/>
        <v>25</v>
      </c>
      <c r="F31" s="33">
        <f t="shared" si="3"/>
        <v>4.501799999999999</v>
      </c>
      <c r="G31" s="25">
        <f>ROUNDUP(F31,0)</f>
        <v>5</v>
      </c>
      <c r="H31" s="185">
        <f t="shared" si="5"/>
        <v>1290</v>
      </c>
      <c r="I31" s="26">
        <f t="shared" si="6"/>
        <v>1650</v>
      </c>
      <c r="J31" s="174">
        <f t="shared" si="7"/>
        <v>1080</v>
      </c>
      <c r="K31" s="8"/>
      <c r="L31" s="8"/>
    </row>
    <row r="32" spans="1:12" s="2" customFormat="1" ht="33" customHeight="1">
      <c r="A32" s="23">
        <v>28</v>
      </c>
      <c r="B32" s="179">
        <f t="shared" si="0"/>
        <v>373</v>
      </c>
      <c r="C32" s="24">
        <f t="shared" si="1"/>
        <v>1307</v>
      </c>
      <c r="D32" s="31">
        <f t="shared" si="2"/>
        <v>26.143786666666664</v>
      </c>
      <c r="E32" s="25">
        <f t="shared" si="8"/>
        <v>26</v>
      </c>
      <c r="F32" s="33">
        <f t="shared" si="3"/>
        <v>4.6685333333333325</v>
      </c>
      <c r="G32" s="25">
        <f>ROUND(F32,0)</f>
        <v>5</v>
      </c>
      <c r="H32" s="185">
        <f t="shared" si="5"/>
        <v>1338</v>
      </c>
      <c r="I32" s="26">
        <f t="shared" si="6"/>
        <v>1711</v>
      </c>
      <c r="J32" s="174">
        <f t="shared" si="7"/>
        <v>1120</v>
      </c>
      <c r="K32" s="8"/>
      <c r="L32" s="8"/>
    </row>
    <row r="33" spans="1:12" s="2" customFormat="1" ht="33" customHeight="1">
      <c r="A33" s="23">
        <v>29</v>
      </c>
      <c r="B33" s="179">
        <f t="shared" si="0"/>
        <v>387</v>
      </c>
      <c r="C33" s="24">
        <f t="shared" si="1"/>
        <v>1353</v>
      </c>
      <c r="D33" s="31">
        <f t="shared" si="2"/>
        <v>27.07749333333333</v>
      </c>
      <c r="E33" s="25">
        <f t="shared" si="8"/>
        <v>27</v>
      </c>
      <c r="F33" s="33">
        <f t="shared" si="3"/>
        <v>4.835266666666667</v>
      </c>
      <c r="G33" s="25">
        <f>ROUND(F33,0)</f>
        <v>5</v>
      </c>
      <c r="H33" s="185">
        <f t="shared" si="5"/>
        <v>1385</v>
      </c>
      <c r="I33" s="26">
        <f t="shared" si="6"/>
        <v>1772</v>
      </c>
      <c r="J33" s="174">
        <f t="shared" si="7"/>
        <v>1160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400</v>
      </c>
      <c r="C34" s="28">
        <f t="shared" si="1"/>
        <v>1401</v>
      </c>
      <c r="D34" s="31">
        <f t="shared" si="2"/>
        <v>28.0112</v>
      </c>
      <c r="E34" s="29">
        <f t="shared" si="8"/>
        <v>28</v>
      </c>
      <c r="F34" s="33">
        <f t="shared" si="3"/>
        <v>5.002</v>
      </c>
      <c r="G34" s="29">
        <f>ROUND(F34,0)</f>
        <v>5</v>
      </c>
      <c r="H34" s="186">
        <f t="shared" si="5"/>
        <v>1434</v>
      </c>
      <c r="I34" s="30">
        <f t="shared" si="6"/>
        <v>1834</v>
      </c>
      <c r="J34" s="175">
        <f t="shared" si="7"/>
        <v>1200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176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177</v>
      </c>
      <c r="E2" s="339"/>
      <c r="F2" s="338" t="s">
        <v>178</v>
      </c>
      <c r="G2" s="339"/>
      <c r="H2" s="181" t="s">
        <v>179</v>
      </c>
      <c r="I2" s="14" t="s">
        <v>180</v>
      </c>
      <c r="J2" s="332" t="s">
        <v>181</v>
      </c>
      <c r="K2" s="168" t="s">
        <v>182</v>
      </c>
      <c r="L2" s="187">
        <f>B3</f>
        <v>20100</v>
      </c>
    </row>
    <row r="3" spans="1:12" ht="33" customHeight="1">
      <c r="A3" s="341"/>
      <c r="B3" s="345">
        <v>20100</v>
      </c>
      <c r="C3" s="346"/>
      <c r="D3" s="334" t="s">
        <v>183</v>
      </c>
      <c r="E3" s="336" t="s">
        <v>184</v>
      </c>
      <c r="F3" s="334" t="s">
        <v>185</v>
      </c>
      <c r="G3" s="336" t="s">
        <v>186</v>
      </c>
      <c r="H3" s="182" t="s">
        <v>187</v>
      </c>
      <c r="I3" s="15" t="s">
        <v>188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25</v>
      </c>
      <c r="C4" s="17" t="s">
        <v>189</v>
      </c>
      <c r="D4" s="335"/>
      <c r="E4" s="337"/>
      <c r="F4" s="335"/>
      <c r="G4" s="337"/>
      <c r="H4" s="183" t="s">
        <v>190</v>
      </c>
      <c r="I4" s="16" t="s">
        <v>11</v>
      </c>
      <c r="J4" s="12" t="s">
        <v>191</v>
      </c>
      <c r="K4" s="6" t="s">
        <v>192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13</v>
      </c>
      <c r="C5" s="19">
        <f aca="true" t="shared" si="1" ref="C5:C34">ROUND($B$3*$A5/30*$L$3*70/100,0)+ROUND($B$3*$A5/30*$L$4*70/100,0)</f>
        <v>47</v>
      </c>
      <c r="D5" s="20">
        <f aca="true" t="shared" si="2" ref="D5:D34">$B$3*$L$5/30*$A5</f>
        <v>0.9380000000000001</v>
      </c>
      <c r="E5" s="21">
        <f>ROUND(D5,0)</f>
        <v>1</v>
      </c>
      <c r="F5" s="32">
        <f aca="true" t="shared" si="3" ref="F5:F34">$B$3*$L$6/30*$A5</f>
        <v>0.1675</v>
      </c>
      <c r="G5" s="21">
        <f>ROUNDUP(F5,0)</f>
        <v>1</v>
      </c>
      <c r="H5" s="184">
        <f aca="true" t="shared" si="4" ref="H5:H34">C5+E5+G5</f>
        <v>49</v>
      </c>
      <c r="I5" s="22">
        <f aca="true" t="shared" si="5" ref="I5:I34">B5+H5</f>
        <v>62</v>
      </c>
      <c r="J5" s="173">
        <f aca="true" t="shared" si="6" ref="J5:J34">ROUND($B$3*$L$7/30*A5,0)</f>
        <v>40</v>
      </c>
      <c r="K5" s="7" t="s">
        <v>193</v>
      </c>
      <c r="L5" s="176">
        <v>0.0014</v>
      </c>
      <c r="M5" s="13" t="s">
        <v>194</v>
      </c>
    </row>
    <row r="6" spans="1:12" s="2" customFormat="1" ht="33" customHeight="1">
      <c r="A6" s="23">
        <v>2</v>
      </c>
      <c r="B6" s="179">
        <f t="shared" si="0"/>
        <v>27</v>
      </c>
      <c r="C6" s="24">
        <f t="shared" si="1"/>
        <v>93</v>
      </c>
      <c r="D6" s="31">
        <f t="shared" si="2"/>
        <v>1.8760000000000001</v>
      </c>
      <c r="E6" s="25">
        <f aca="true" t="shared" si="7" ref="E6:E34">ROUND(D6,0)</f>
        <v>2</v>
      </c>
      <c r="F6" s="33">
        <f t="shared" si="3"/>
        <v>0.335</v>
      </c>
      <c r="G6" s="25">
        <f>ROUNDUP(F6,0)</f>
        <v>1</v>
      </c>
      <c r="H6" s="185">
        <f t="shared" si="4"/>
        <v>96</v>
      </c>
      <c r="I6" s="26">
        <f t="shared" si="5"/>
        <v>123</v>
      </c>
      <c r="J6" s="174">
        <f t="shared" si="6"/>
        <v>80</v>
      </c>
      <c r="K6" s="5" t="s">
        <v>195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40</v>
      </c>
      <c r="C7" s="24">
        <f t="shared" si="1"/>
        <v>141</v>
      </c>
      <c r="D7" s="31">
        <f t="shared" si="2"/>
        <v>2.814</v>
      </c>
      <c r="E7" s="25">
        <f t="shared" si="7"/>
        <v>3</v>
      </c>
      <c r="F7" s="33">
        <f t="shared" si="3"/>
        <v>0.5025000000000001</v>
      </c>
      <c r="G7" s="25">
        <f>ROUNDUP(F7,0)</f>
        <v>1</v>
      </c>
      <c r="H7" s="185">
        <f t="shared" si="4"/>
        <v>145</v>
      </c>
      <c r="I7" s="26">
        <f t="shared" si="5"/>
        <v>185</v>
      </c>
      <c r="J7" s="174">
        <f t="shared" si="6"/>
        <v>121</v>
      </c>
      <c r="K7" s="34" t="s">
        <v>196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53</v>
      </c>
      <c r="C8" s="24">
        <f t="shared" si="1"/>
        <v>188</v>
      </c>
      <c r="D8" s="31">
        <f t="shared" si="2"/>
        <v>3.7520000000000002</v>
      </c>
      <c r="E8" s="25">
        <f t="shared" si="7"/>
        <v>4</v>
      </c>
      <c r="F8" s="33">
        <f t="shared" si="3"/>
        <v>0.67</v>
      </c>
      <c r="G8" s="25">
        <f>ROUNDUP(F8,0)</f>
        <v>1</v>
      </c>
      <c r="H8" s="185">
        <f t="shared" si="4"/>
        <v>193</v>
      </c>
      <c r="I8" s="26">
        <f t="shared" si="5"/>
        <v>246</v>
      </c>
      <c r="J8" s="174">
        <f t="shared" si="6"/>
        <v>161</v>
      </c>
      <c r="K8" s="8"/>
      <c r="L8" s="8"/>
    </row>
    <row r="9" spans="1:12" s="2" customFormat="1" ht="33" customHeight="1">
      <c r="A9" s="23">
        <v>5</v>
      </c>
      <c r="B9" s="179">
        <f t="shared" si="0"/>
        <v>67</v>
      </c>
      <c r="C9" s="24">
        <f t="shared" si="1"/>
        <v>234</v>
      </c>
      <c r="D9" s="31">
        <f t="shared" si="2"/>
        <v>4.69</v>
      </c>
      <c r="E9" s="25">
        <f t="shared" si="7"/>
        <v>5</v>
      </c>
      <c r="F9" s="33">
        <f t="shared" si="3"/>
        <v>0.8375</v>
      </c>
      <c r="G9" s="25">
        <f>ROUNDUP(F9,0)</f>
        <v>1</v>
      </c>
      <c r="H9" s="185">
        <f t="shared" si="4"/>
        <v>240</v>
      </c>
      <c r="I9" s="26">
        <f t="shared" si="5"/>
        <v>307</v>
      </c>
      <c r="J9" s="174">
        <f t="shared" si="6"/>
        <v>201</v>
      </c>
      <c r="K9" s="8"/>
      <c r="L9" s="8"/>
    </row>
    <row r="10" spans="1:12" s="2" customFormat="1" ht="33" customHeight="1">
      <c r="A10" s="23">
        <v>6</v>
      </c>
      <c r="B10" s="179">
        <f t="shared" si="0"/>
        <v>80</v>
      </c>
      <c r="C10" s="24">
        <f t="shared" si="1"/>
        <v>281</v>
      </c>
      <c r="D10" s="31">
        <f t="shared" si="2"/>
        <v>5.628</v>
      </c>
      <c r="E10" s="25">
        <f t="shared" si="7"/>
        <v>6</v>
      </c>
      <c r="F10" s="33">
        <f t="shared" si="3"/>
        <v>1.0050000000000001</v>
      </c>
      <c r="G10" s="25">
        <f>ROUND(F10,0)</f>
        <v>1</v>
      </c>
      <c r="H10" s="185">
        <f t="shared" si="4"/>
        <v>288</v>
      </c>
      <c r="I10" s="26">
        <f t="shared" si="5"/>
        <v>368</v>
      </c>
      <c r="J10" s="174">
        <f t="shared" si="6"/>
        <v>241</v>
      </c>
      <c r="K10" s="309" t="s">
        <v>296</v>
      </c>
      <c r="L10" s="310">
        <f>ROUND($L2*0.0469*0.3,0)</f>
        <v>283</v>
      </c>
    </row>
    <row r="11" spans="1:12" s="2" customFormat="1" ht="33" customHeight="1">
      <c r="A11" s="23">
        <v>7</v>
      </c>
      <c r="B11" s="179">
        <f t="shared" si="0"/>
        <v>93</v>
      </c>
      <c r="C11" s="24">
        <f t="shared" si="1"/>
        <v>328</v>
      </c>
      <c r="D11" s="31">
        <f t="shared" si="2"/>
        <v>6.566000000000001</v>
      </c>
      <c r="E11" s="25">
        <f t="shared" si="7"/>
        <v>7</v>
      </c>
      <c r="F11" s="33">
        <f t="shared" si="3"/>
        <v>1.1725</v>
      </c>
      <c r="G11" s="25">
        <f aca="true" t="shared" si="8" ref="G11:G30">ROUND(F11,0)</f>
        <v>1</v>
      </c>
      <c r="H11" s="185">
        <f t="shared" si="4"/>
        <v>336</v>
      </c>
      <c r="I11" s="26">
        <f t="shared" si="5"/>
        <v>429</v>
      </c>
      <c r="J11" s="174">
        <f t="shared" si="6"/>
        <v>281</v>
      </c>
      <c r="K11" s="309" t="s">
        <v>297</v>
      </c>
      <c r="L11" s="311">
        <f>ROUND($L2*0.0469*0.6*(1+0.61),0)</f>
        <v>911</v>
      </c>
    </row>
    <row r="12" spans="1:12" s="2" customFormat="1" ht="33" customHeight="1">
      <c r="A12" s="23">
        <v>8</v>
      </c>
      <c r="B12" s="179">
        <f t="shared" si="0"/>
        <v>107</v>
      </c>
      <c r="C12" s="24">
        <f t="shared" si="1"/>
        <v>376</v>
      </c>
      <c r="D12" s="31">
        <f t="shared" si="2"/>
        <v>7.5040000000000004</v>
      </c>
      <c r="E12" s="25">
        <f t="shared" si="7"/>
        <v>8</v>
      </c>
      <c r="F12" s="33">
        <f t="shared" si="3"/>
        <v>1.34</v>
      </c>
      <c r="G12" s="25">
        <f t="shared" si="8"/>
        <v>1</v>
      </c>
      <c r="H12" s="185">
        <f t="shared" si="4"/>
        <v>385</v>
      </c>
      <c r="I12" s="26">
        <f t="shared" si="5"/>
        <v>492</v>
      </c>
      <c r="J12" s="174">
        <f t="shared" si="6"/>
        <v>322</v>
      </c>
      <c r="K12" s="8"/>
      <c r="L12" s="8"/>
    </row>
    <row r="13" spans="1:12" s="2" customFormat="1" ht="33" customHeight="1">
      <c r="A13" s="23">
        <v>9</v>
      </c>
      <c r="B13" s="179">
        <f t="shared" si="0"/>
        <v>121</v>
      </c>
      <c r="C13" s="24">
        <f t="shared" si="1"/>
        <v>422</v>
      </c>
      <c r="D13" s="31">
        <f t="shared" si="2"/>
        <v>8.442</v>
      </c>
      <c r="E13" s="25">
        <f t="shared" si="7"/>
        <v>8</v>
      </c>
      <c r="F13" s="33">
        <f t="shared" si="3"/>
        <v>1.5075</v>
      </c>
      <c r="G13" s="25">
        <f t="shared" si="8"/>
        <v>2</v>
      </c>
      <c r="H13" s="185">
        <f t="shared" si="4"/>
        <v>432</v>
      </c>
      <c r="I13" s="26">
        <f t="shared" si="5"/>
        <v>553</v>
      </c>
      <c r="J13" s="174">
        <f t="shared" si="6"/>
        <v>362</v>
      </c>
      <c r="K13" s="8"/>
      <c r="L13" s="8"/>
    </row>
    <row r="14" spans="1:12" s="2" customFormat="1" ht="33" customHeight="1">
      <c r="A14" s="23">
        <v>10</v>
      </c>
      <c r="B14" s="179">
        <f t="shared" si="0"/>
        <v>134</v>
      </c>
      <c r="C14" s="24">
        <f t="shared" si="1"/>
        <v>469</v>
      </c>
      <c r="D14" s="31">
        <f t="shared" si="2"/>
        <v>9.38</v>
      </c>
      <c r="E14" s="25">
        <f t="shared" si="7"/>
        <v>9</v>
      </c>
      <c r="F14" s="33">
        <f t="shared" si="3"/>
        <v>1.675</v>
      </c>
      <c r="G14" s="25">
        <f t="shared" si="8"/>
        <v>2</v>
      </c>
      <c r="H14" s="185">
        <f t="shared" si="4"/>
        <v>480</v>
      </c>
      <c r="I14" s="26">
        <f t="shared" si="5"/>
        <v>614</v>
      </c>
      <c r="J14" s="174">
        <f t="shared" si="6"/>
        <v>402</v>
      </c>
      <c r="K14" s="8"/>
      <c r="L14" s="8"/>
    </row>
    <row r="15" spans="1:12" s="2" customFormat="1" ht="33" customHeight="1">
      <c r="A15" s="23">
        <v>11</v>
      </c>
      <c r="B15" s="179">
        <f t="shared" si="0"/>
        <v>148</v>
      </c>
      <c r="C15" s="24">
        <f t="shared" si="1"/>
        <v>516</v>
      </c>
      <c r="D15" s="31">
        <f t="shared" si="2"/>
        <v>10.318000000000001</v>
      </c>
      <c r="E15" s="25">
        <f t="shared" si="7"/>
        <v>10</v>
      </c>
      <c r="F15" s="33">
        <f t="shared" si="3"/>
        <v>1.8425</v>
      </c>
      <c r="G15" s="25">
        <f t="shared" si="8"/>
        <v>2</v>
      </c>
      <c r="H15" s="185">
        <f t="shared" si="4"/>
        <v>528</v>
      </c>
      <c r="I15" s="26">
        <f t="shared" si="5"/>
        <v>676</v>
      </c>
      <c r="J15" s="174">
        <f t="shared" si="6"/>
        <v>442</v>
      </c>
      <c r="K15" s="8"/>
      <c r="L15" s="8"/>
    </row>
    <row r="16" spans="1:12" s="2" customFormat="1" ht="33" customHeight="1">
      <c r="A16" s="23">
        <v>12</v>
      </c>
      <c r="B16" s="179">
        <f t="shared" si="0"/>
        <v>161</v>
      </c>
      <c r="C16" s="24">
        <f t="shared" si="1"/>
        <v>563</v>
      </c>
      <c r="D16" s="31">
        <f t="shared" si="2"/>
        <v>11.256</v>
      </c>
      <c r="E16" s="25">
        <f t="shared" si="7"/>
        <v>11</v>
      </c>
      <c r="F16" s="33">
        <f t="shared" si="3"/>
        <v>2.0100000000000002</v>
      </c>
      <c r="G16" s="25">
        <f t="shared" si="8"/>
        <v>2</v>
      </c>
      <c r="H16" s="185">
        <f t="shared" si="4"/>
        <v>576</v>
      </c>
      <c r="I16" s="26">
        <f t="shared" si="5"/>
        <v>737</v>
      </c>
      <c r="J16" s="174">
        <f t="shared" si="6"/>
        <v>482</v>
      </c>
      <c r="K16" s="8"/>
      <c r="L16" s="8"/>
    </row>
    <row r="17" spans="1:12" s="2" customFormat="1" ht="33" customHeight="1">
      <c r="A17" s="23">
        <v>13</v>
      </c>
      <c r="B17" s="179">
        <f t="shared" si="0"/>
        <v>174</v>
      </c>
      <c r="C17" s="24">
        <f t="shared" si="1"/>
        <v>610</v>
      </c>
      <c r="D17" s="31">
        <f t="shared" si="2"/>
        <v>12.194</v>
      </c>
      <c r="E17" s="25">
        <f t="shared" si="7"/>
        <v>12</v>
      </c>
      <c r="F17" s="33">
        <f t="shared" si="3"/>
        <v>2.1775</v>
      </c>
      <c r="G17" s="25">
        <f t="shared" si="8"/>
        <v>2</v>
      </c>
      <c r="H17" s="185">
        <f t="shared" si="4"/>
        <v>624</v>
      </c>
      <c r="I17" s="26">
        <f t="shared" si="5"/>
        <v>798</v>
      </c>
      <c r="J17" s="174">
        <f t="shared" si="6"/>
        <v>523</v>
      </c>
      <c r="K17" s="8"/>
      <c r="L17" s="8"/>
    </row>
    <row r="18" spans="1:12" s="2" customFormat="1" ht="33" customHeight="1">
      <c r="A18" s="23">
        <v>14</v>
      </c>
      <c r="B18" s="179">
        <f t="shared" si="0"/>
        <v>188</v>
      </c>
      <c r="C18" s="24">
        <f t="shared" si="1"/>
        <v>657</v>
      </c>
      <c r="D18" s="31">
        <f t="shared" si="2"/>
        <v>13.132000000000001</v>
      </c>
      <c r="E18" s="25">
        <f t="shared" si="7"/>
        <v>13</v>
      </c>
      <c r="F18" s="33">
        <f t="shared" si="3"/>
        <v>2.345</v>
      </c>
      <c r="G18" s="25">
        <f t="shared" si="8"/>
        <v>2</v>
      </c>
      <c r="H18" s="185">
        <f t="shared" si="4"/>
        <v>672</v>
      </c>
      <c r="I18" s="26">
        <f t="shared" si="5"/>
        <v>860</v>
      </c>
      <c r="J18" s="174">
        <f t="shared" si="6"/>
        <v>563</v>
      </c>
      <c r="K18" s="8"/>
      <c r="L18" s="8"/>
    </row>
    <row r="19" spans="1:12" s="2" customFormat="1" ht="33" customHeight="1">
      <c r="A19" s="23">
        <v>15</v>
      </c>
      <c r="B19" s="179">
        <f t="shared" si="0"/>
        <v>201</v>
      </c>
      <c r="C19" s="24">
        <f t="shared" si="1"/>
        <v>703</v>
      </c>
      <c r="D19" s="31">
        <f t="shared" si="2"/>
        <v>14.07</v>
      </c>
      <c r="E19" s="25">
        <f t="shared" si="7"/>
        <v>14</v>
      </c>
      <c r="F19" s="33">
        <f t="shared" si="3"/>
        <v>2.5125</v>
      </c>
      <c r="G19" s="25">
        <f t="shared" si="8"/>
        <v>3</v>
      </c>
      <c r="H19" s="185">
        <f t="shared" si="4"/>
        <v>720</v>
      </c>
      <c r="I19" s="26">
        <f t="shared" si="5"/>
        <v>921</v>
      </c>
      <c r="J19" s="174">
        <f t="shared" si="6"/>
        <v>603</v>
      </c>
      <c r="K19" s="8"/>
      <c r="L19" s="8"/>
    </row>
    <row r="20" spans="1:12" s="2" customFormat="1" ht="33" customHeight="1">
      <c r="A20" s="23">
        <v>16</v>
      </c>
      <c r="B20" s="179">
        <f t="shared" si="0"/>
        <v>214</v>
      </c>
      <c r="C20" s="24">
        <f t="shared" si="1"/>
        <v>750</v>
      </c>
      <c r="D20" s="31">
        <f t="shared" si="2"/>
        <v>15.008000000000001</v>
      </c>
      <c r="E20" s="25">
        <f t="shared" si="7"/>
        <v>15</v>
      </c>
      <c r="F20" s="33">
        <f t="shared" si="3"/>
        <v>2.68</v>
      </c>
      <c r="G20" s="25">
        <f t="shared" si="8"/>
        <v>3</v>
      </c>
      <c r="H20" s="185">
        <f t="shared" si="4"/>
        <v>768</v>
      </c>
      <c r="I20" s="26">
        <f t="shared" si="5"/>
        <v>982</v>
      </c>
      <c r="J20" s="174">
        <f t="shared" si="6"/>
        <v>643</v>
      </c>
      <c r="K20" s="8"/>
      <c r="L20" s="8"/>
    </row>
    <row r="21" spans="1:12" s="2" customFormat="1" ht="33" customHeight="1">
      <c r="A21" s="23">
        <v>17</v>
      </c>
      <c r="B21" s="179">
        <f t="shared" si="0"/>
        <v>228</v>
      </c>
      <c r="C21" s="24">
        <f t="shared" si="1"/>
        <v>798</v>
      </c>
      <c r="D21" s="31">
        <f t="shared" si="2"/>
        <v>15.946000000000002</v>
      </c>
      <c r="E21" s="25">
        <f t="shared" si="7"/>
        <v>16</v>
      </c>
      <c r="F21" s="33">
        <f t="shared" si="3"/>
        <v>2.8475</v>
      </c>
      <c r="G21" s="25">
        <f t="shared" si="8"/>
        <v>3</v>
      </c>
      <c r="H21" s="185">
        <f t="shared" si="4"/>
        <v>817</v>
      </c>
      <c r="I21" s="26">
        <f t="shared" si="5"/>
        <v>1045</v>
      </c>
      <c r="J21" s="174">
        <f t="shared" si="6"/>
        <v>683</v>
      </c>
      <c r="K21" s="8"/>
      <c r="L21" s="8"/>
    </row>
    <row r="22" spans="1:12" s="2" customFormat="1" ht="33" customHeight="1">
      <c r="A22" s="23">
        <v>18</v>
      </c>
      <c r="B22" s="179">
        <f t="shared" si="0"/>
        <v>241</v>
      </c>
      <c r="C22" s="24">
        <f t="shared" si="1"/>
        <v>844</v>
      </c>
      <c r="D22" s="31">
        <f t="shared" si="2"/>
        <v>16.884</v>
      </c>
      <c r="E22" s="25">
        <f t="shared" si="7"/>
        <v>17</v>
      </c>
      <c r="F22" s="33">
        <f t="shared" si="3"/>
        <v>3.015</v>
      </c>
      <c r="G22" s="25">
        <f t="shared" si="8"/>
        <v>3</v>
      </c>
      <c r="H22" s="185">
        <f t="shared" si="4"/>
        <v>864</v>
      </c>
      <c r="I22" s="26">
        <f t="shared" si="5"/>
        <v>1105</v>
      </c>
      <c r="J22" s="174">
        <f t="shared" si="6"/>
        <v>724</v>
      </c>
      <c r="K22" s="8"/>
      <c r="L22" s="8"/>
    </row>
    <row r="23" spans="1:12" s="2" customFormat="1" ht="33" customHeight="1">
      <c r="A23" s="23">
        <v>19</v>
      </c>
      <c r="B23" s="179">
        <f t="shared" si="0"/>
        <v>254</v>
      </c>
      <c r="C23" s="24">
        <f t="shared" si="1"/>
        <v>891</v>
      </c>
      <c r="D23" s="31">
        <f t="shared" si="2"/>
        <v>17.822000000000003</v>
      </c>
      <c r="E23" s="25">
        <f t="shared" si="7"/>
        <v>18</v>
      </c>
      <c r="F23" s="33">
        <f t="shared" si="3"/>
        <v>3.1825</v>
      </c>
      <c r="G23" s="25">
        <f t="shared" si="8"/>
        <v>3</v>
      </c>
      <c r="H23" s="185">
        <f t="shared" si="4"/>
        <v>912</v>
      </c>
      <c r="I23" s="26">
        <f t="shared" si="5"/>
        <v>1166</v>
      </c>
      <c r="J23" s="174">
        <f t="shared" si="6"/>
        <v>764</v>
      </c>
      <c r="K23" s="8"/>
      <c r="L23" s="8"/>
    </row>
    <row r="24" spans="1:12" s="2" customFormat="1" ht="33" customHeight="1">
      <c r="A24" s="23">
        <v>20</v>
      </c>
      <c r="B24" s="179">
        <f t="shared" si="0"/>
        <v>268</v>
      </c>
      <c r="C24" s="24">
        <f t="shared" si="1"/>
        <v>938</v>
      </c>
      <c r="D24" s="31">
        <f t="shared" si="2"/>
        <v>18.76</v>
      </c>
      <c r="E24" s="25">
        <f t="shared" si="7"/>
        <v>19</v>
      </c>
      <c r="F24" s="33">
        <f t="shared" si="3"/>
        <v>3.35</v>
      </c>
      <c r="G24" s="25">
        <f t="shared" si="8"/>
        <v>3</v>
      </c>
      <c r="H24" s="185">
        <f t="shared" si="4"/>
        <v>960</v>
      </c>
      <c r="I24" s="26">
        <f t="shared" si="5"/>
        <v>1228</v>
      </c>
      <c r="J24" s="174">
        <f t="shared" si="6"/>
        <v>804</v>
      </c>
      <c r="K24" s="8"/>
      <c r="L24" s="8"/>
    </row>
    <row r="25" spans="1:12" s="2" customFormat="1" ht="33" customHeight="1">
      <c r="A25" s="23">
        <v>21</v>
      </c>
      <c r="B25" s="179">
        <f t="shared" si="0"/>
        <v>281</v>
      </c>
      <c r="C25" s="24">
        <f t="shared" si="1"/>
        <v>984</v>
      </c>
      <c r="D25" s="31">
        <f t="shared" si="2"/>
        <v>19.698</v>
      </c>
      <c r="E25" s="25">
        <f t="shared" si="7"/>
        <v>20</v>
      </c>
      <c r="F25" s="33">
        <f t="shared" si="3"/>
        <v>3.5175</v>
      </c>
      <c r="G25" s="25">
        <f t="shared" si="8"/>
        <v>4</v>
      </c>
      <c r="H25" s="185">
        <f t="shared" si="4"/>
        <v>1008</v>
      </c>
      <c r="I25" s="26">
        <f t="shared" si="5"/>
        <v>1289</v>
      </c>
      <c r="J25" s="174">
        <f t="shared" si="6"/>
        <v>844</v>
      </c>
      <c r="K25" s="8"/>
      <c r="L25" s="8"/>
    </row>
    <row r="26" spans="1:12" s="2" customFormat="1" ht="33" customHeight="1">
      <c r="A26" s="23">
        <v>22</v>
      </c>
      <c r="B26" s="179">
        <f t="shared" si="0"/>
        <v>294</v>
      </c>
      <c r="C26" s="24">
        <f t="shared" si="1"/>
        <v>1032</v>
      </c>
      <c r="D26" s="31">
        <f t="shared" si="2"/>
        <v>20.636000000000003</v>
      </c>
      <c r="E26" s="25">
        <f t="shared" si="7"/>
        <v>21</v>
      </c>
      <c r="F26" s="33">
        <f t="shared" si="3"/>
        <v>3.685</v>
      </c>
      <c r="G26" s="25">
        <f t="shared" si="8"/>
        <v>4</v>
      </c>
      <c r="H26" s="185">
        <f t="shared" si="4"/>
        <v>1057</v>
      </c>
      <c r="I26" s="26">
        <f t="shared" si="5"/>
        <v>1351</v>
      </c>
      <c r="J26" s="174">
        <f t="shared" si="6"/>
        <v>884</v>
      </c>
      <c r="K26" s="8"/>
      <c r="L26" s="8"/>
    </row>
    <row r="27" spans="1:12" s="2" customFormat="1" ht="33" customHeight="1">
      <c r="A27" s="23">
        <v>23</v>
      </c>
      <c r="B27" s="179">
        <f t="shared" si="0"/>
        <v>308</v>
      </c>
      <c r="C27" s="24">
        <f t="shared" si="1"/>
        <v>1079</v>
      </c>
      <c r="D27" s="31">
        <f t="shared" si="2"/>
        <v>21.574</v>
      </c>
      <c r="E27" s="25">
        <f t="shared" si="7"/>
        <v>22</v>
      </c>
      <c r="F27" s="33">
        <f t="shared" si="3"/>
        <v>3.8525</v>
      </c>
      <c r="G27" s="25">
        <f t="shared" si="8"/>
        <v>4</v>
      </c>
      <c r="H27" s="185">
        <f t="shared" si="4"/>
        <v>1105</v>
      </c>
      <c r="I27" s="26">
        <f t="shared" si="5"/>
        <v>1413</v>
      </c>
      <c r="J27" s="174">
        <f t="shared" si="6"/>
        <v>925</v>
      </c>
      <c r="K27" s="8"/>
      <c r="L27" s="8"/>
    </row>
    <row r="28" spans="1:12" s="2" customFormat="1" ht="33" customHeight="1">
      <c r="A28" s="23">
        <v>24</v>
      </c>
      <c r="B28" s="179">
        <f t="shared" si="0"/>
        <v>321</v>
      </c>
      <c r="C28" s="24">
        <f t="shared" si="1"/>
        <v>1126</v>
      </c>
      <c r="D28" s="31">
        <f t="shared" si="2"/>
        <v>22.512</v>
      </c>
      <c r="E28" s="25">
        <f t="shared" si="7"/>
        <v>23</v>
      </c>
      <c r="F28" s="33">
        <f t="shared" si="3"/>
        <v>4.0200000000000005</v>
      </c>
      <c r="G28" s="25">
        <f t="shared" si="8"/>
        <v>4</v>
      </c>
      <c r="H28" s="185">
        <f t="shared" si="4"/>
        <v>1153</v>
      </c>
      <c r="I28" s="26">
        <f t="shared" si="5"/>
        <v>1474</v>
      </c>
      <c r="J28" s="174">
        <f t="shared" si="6"/>
        <v>965</v>
      </c>
      <c r="K28" s="8"/>
      <c r="L28" s="8"/>
    </row>
    <row r="29" spans="1:12" s="2" customFormat="1" ht="33" customHeight="1">
      <c r="A29" s="23">
        <v>25</v>
      </c>
      <c r="B29" s="179">
        <f t="shared" si="0"/>
        <v>336</v>
      </c>
      <c r="C29" s="24">
        <f t="shared" si="1"/>
        <v>1172</v>
      </c>
      <c r="D29" s="31">
        <f t="shared" si="2"/>
        <v>23.450000000000003</v>
      </c>
      <c r="E29" s="25">
        <f t="shared" si="7"/>
        <v>23</v>
      </c>
      <c r="F29" s="33">
        <f t="shared" si="3"/>
        <v>4.1875</v>
      </c>
      <c r="G29" s="25">
        <f t="shared" si="8"/>
        <v>4</v>
      </c>
      <c r="H29" s="185">
        <f t="shared" si="4"/>
        <v>1199</v>
      </c>
      <c r="I29" s="26">
        <f t="shared" si="5"/>
        <v>1535</v>
      </c>
      <c r="J29" s="174">
        <f t="shared" si="6"/>
        <v>1005</v>
      </c>
      <c r="K29" s="8"/>
      <c r="L29" s="8"/>
    </row>
    <row r="30" spans="1:12" s="2" customFormat="1" ht="33" customHeight="1">
      <c r="A30" s="23">
        <v>26</v>
      </c>
      <c r="B30" s="179">
        <f t="shared" si="0"/>
        <v>349</v>
      </c>
      <c r="C30" s="24">
        <f t="shared" si="1"/>
        <v>1219</v>
      </c>
      <c r="D30" s="31">
        <f t="shared" si="2"/>
        <v>24.388</v>
      </c>
      <c r="E30" s="25">
        <f t="shared" si="7"/>
        <v>24</v>
      </c>
      <c r="F30" s="33">
        <f t="shared" si="3"/>
        <v>4.355</v>
      </c>
      <c r="G30" s="25">
        <f t="shared" si="8"/>
        <v>4</v>
      </c>
      <c r="H30" s="185">
        <f t="shared" si="4"/>
        <v>1247</v>
      </c>
      <c r="I30" s="26">
        <f t="shared" si="5"/>
        <v>1596</v>
      </c>
      <c r="J30" s="174">
        <f t="shared" si="6"/>
        <v>1045</v>
      </c>
      <c r="K30" s="8"/>
      <c r="L30" s="8"/>
    </row>
    <row r="31" spans="1:12" s="2" customFormat="1" ht="33" customHeight="1">
      <c r="A31" s="23">
        <v>27</v>
      </c>
      <c r="B31" s="179">
        <f t="shared" si="0"/>
        <v>362</v>
      </c>
      <c r="C31" s="24">
        <f t="shared" si="1"/>
        <v>1267</v>
      </c>
      <c r="D31" s="31">
        <f t="shared" si="2"/>
        <v>25.326</v>
      </c>
      <c r="E31" s="25">
        <f t="shared" si="7"/>
        <v>25</v>
      </c>
      <c r="F31" s="33">
        <f t="shared" si="3"/>
        <v>4.5225</v>
      </c>
      <c r="G31" s="25">
        <f>ROUNDUP(F31,0)</f>
        <v>5</v>
      </c>
      <c r="H31" s="185">
        <f t="shared" si="4"/>
        <v>1297</v>
      </c>
      <c r="I31" s="26">
        <f t="shared" si="5"/>
        <v>1659</v>
      </c>
      <c r="J31" s="174">
        <f t="shared" si="6"/>
        <v>1085</v>
      </c>
      <c r="K31" s="8"/>
      <c r="L31" s="8"/>
    </row>
    <row r="32" spans="1:12" s="2" customFormat="1" ht="33" customHeight="1">
      <c r="A32" s="23">
        <v>28</v>
      </c>
      <c r="B32" s="179">
        <f t="shared" si="0"/>
        <v>376</v>
      </c>
      <c r="C32" s="24">
        <f t="shared" si="1"/>
        <v>1313</v>
      </c>
      <c r="D32" s="31">
        <f t="shared" si="2"/>
        <v>26.264000000000003</v>
      </c>
      <c r="E32" s="25">
        <f t="shared" si="7"/>
        <v>26</v>
      </c>
      <c r="F32" s="33">
        <f t="shared" si="3"/>
        <v>4.69</v>
      </c>
      <c r="G32" s="25">
        <f>ROUND(F32,0)</f>
        <v>5</v>
      </c>
      <c r="H32" s="185">
        <f t="shared" si="4"/>
        <v>1344</v>
      </c>
      <c r="I32" s="26">
        <f t="shared" si="5"/>
        <v>1720</v>
      </c>
      <c r="J32" s="174">
        <f t="shared" si="6"/>
        <v>1126</v>
      </c>
      <c r="K32" s="8"/>
      <c r="L32" s="8"/>
    </row>
    <row r="33" spans="1:12" s="2" customFormat="1" ht="33" customHeight="1">
      <c r="A33" s="23">
        <v>29</v>
      </c>
      <c r="B33" s="179">
        <f t="shared" si="0"/>
        <v>389</v>
      </c>
      <c r="C33" s="24">
        <f t="shared" si="1"/>
        <v>1360</v>
      </c>
      <c r="D33" s="31">
        <f t="shared" si="2"/>
        <v>27.202</v>
      </c>
      <c r="E33" s="25">
        <f t="shared" si="7"/>
        <v>27</v>
      </c>
      <c r="F33" s="33">
        <f t="shared" si="3"/>
        <v>4.8575</v>
      </c>
      <c r="G33" s="25">
        <f>ROUND(F33,0)</f>
        <v>5</v>
      </c>
      <c r="H33" s="185">
        <f t="shared" si="4"/>
        <v>1392</v>
      </c>
      <c r="I33" s="26">
        <f t="shared" si="5"/>
        <v>1781</v>
      </c>
      <c r="J33" s="174">
        <f t="shared" si="6"/>
        <v>1166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402</v>
      </c>
      <c r="C34" s="28">
        <f t="shared" si="1"/>
        <v>1407</v>
      </c>
      <c r="D34" s="31">
        <f t="shared" si="2"/>
        <v>28.14</v>
      </c>
      <c r="E34" s="29">
        <f t="shared" si="7"/>
        <v>28</v>
      </c>
      <c r="F34" s="33">
        <f t="shared" si="3"/>
        <v>5.025</v>
      </c>
      <c r="G34" s="29">
        <f>ROUND(F34,0)</f>
        <v>5</v>
      </c>
      <c r="H34" s="186">
        <f t="shared" si="4"/>
        <v>1440</v>
      </c>
      <c r="I34" s="30">
        <f t="shared" si="5"/>
        <v>1842</v>
      </c>
      <c r="J34" s="175">
        <f t="shared" si="6"/>
        <v>1206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176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177</v>
      </c>
      <c r="E2" s="339"/>
      <c r="F2" s="338" t="s">
        <v>178</v>
      </c>
      <c r="G2" s="339"/>
      <c r="H2" s="181" t="s">
        <v>179</v>
      </c>
      <c r="I2" s="14" t="s">
        <v>180</v>
      </c>
      <c r="J2" s="332" t="s">
        <v>181</v>
      </c>
      <c r="K2" s="168" t="s">
        <v>182</v>
      </c>
      <c r="L2" s="187">
        <f>B3</f>
        <v>21000</v>
      </c>
    </row>
    <row r="3" spans="1:12" ht="33" customHeight="1">
      <c r="A3" s="341"/>
      <c r="B3" s="345">
        <v>21000</v>
      </c>
      <c r="C3" s="346"/>
      <c r="D3" s="334" t="s">
        <v>183</v>
      </c>
      <c r="E3" s="336" t="s">
        <v>184</v>
      </c>
      <c r="F3" s="334" t="s">
        <v>185</v>
      </c>
      <c r="G3" s="336" t="s">
        <v>186</v>
      </c>
      <c r="H3" s="182" t="s">
        <v>187</v>
      </c>
      <c r="I3" s="15" t="s">
        <v>188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25</v>
      </c>
      <c r="C4" s="17" t="s">
        <v>189</v>
      </c>
      <c r="D4" s="335"/>
      <c r="E4" s="337"/>
      <c r="F4" s="335"/>
      <c r="G4" s="337"/>
      <c r="H4" s="183" t="s">
        <v>190</v>
      </c>
      <c r="I4" s="16" t="s">
        <v>11</v>
      </c>
      <c r="J4" s="12" t="s">
        <v>191</v>
      </c>
      <c r="K4" s="6" t="s">
        <v>192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14</v>
      </c>
      <c r="C5" s="19">
        <f aca="true" t="shared" si="1" ref="C5:C34">ROUND($B$3*$A5/30*$L$3*70/100,0)+ROUND($B$3*$A5/30*$L$4*70/100,0)</f>
        <v>49</v>
      </c>
      <c r="D5" s="20">
        <f aca="true" t="shared" si="2" ref="D5:D34">$B$3*$L$5/30*$A5</f>
        <v>0.98</v>
      </c>
      <c r="E5" s="21">
        <f aca="true" t="shared" si="3" ref="E5:E34">ROUND(D5,0)</f>
        <v>1</v>
      </c>
      <c r="F5" s="32">
        <f aca="true" t="shared" si="4" ref="F5:F34">$B$3*$L$6/30*$A5</f>
        <v>0.175</v>
      </c>
      <c r="G5" s="21">
        <f>ROUNDUP(F5,0)</f>
        <v>1</v>
      </c>
      <c r="H5" s="184">
        <f aca="true" t="shared" si="5" ref="H5:H34">C5+E5+G5</f>
        <v>51</v>
      </c>
      <c r="I5" s="22">
        <f aca="true" t="shared" si="6" ref="I5:I34">B5+H5</f>
        <v>65</v>
      </c>
      <c r="J5" s="173">
        <f aca="true" t="shared" si="7" ref="J5:J34">ROUND($B$3*$L$7/30*A5,0)</f>
        <v>42</v>
      </c>
      <c r="K5" s="7" t="s">
        <v>193</v>
      </c>
      <c r="L5" s="176">
        <v>0.0014</v>
      </c>
      <c r="M5" s="13" t="s">
        <v>194</v>
      </c>
    </row>
    <row r="6" spans="1:12" s="2" customFormat="1" ht="33" customHeight="1">
      <c r="A6" s="23">
        <v>2</v>
      </c>
      <c r="B6" s="179">
        <f t="shared" si="0"/>
        <v>28</v>
      </c>
      <c r="C6" s="24">
        <f t="shared" si="1"/>
        <v>98</v>
      </c>
      <c r="D6" s="31">
        <f t="shared" si="2"/>
        <v>1.96</v>
      </c>
      <c r="E6" s="25">
        <f t="shared" si="3"/>
        <v>2</v>
      </c>
      <c r="F6" s="33">
        <f t="shared" si="4"/>
        <v>0.35</v>
      </c>
      <c r="G6" s="25">
        <f>ROUNDUP(F6,0)</f>
        <v>1</v>
      </c>
      <c r="H6" s="185">
        <f t="shared" si="5"/>
        <v>101</v>
      </c>
      <c r="I6" s="26">
        <f t="shared" si="6"/>
        <v>129</v>
      </c>
      <c r="J6" s="174">
        <f t="shared" si="7"/>
        <v>84</v>
      </c>
      <c r="K6" s="5" t="s">
        <v>195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42</v>
      </c>
      <c r="C7" s="24">
        <f t="shared" si="1"/>
        <v>147</v>
      </c>
      <c r="D7" s="31">
        <f t="shared" si="2"/>
        <v>2.94</v>
      </c>
      <c r="E7" s="25">
        <f t="shared" si="3"/>
        <v>3</v>
      </c>
      <c r="F7" s="33">
        <f t="shared" si="4"/>
        <v>0.5249999999999999</v>
      </c>
      <c r="G7" s="25">
        <f>ROUNDUP(F7,0)</f>
        <v>1</v>
      </c>
      <c r="H7" s="185">
        <f t="shared" si="5"/>
        <v>151</v>
      </c>
      <c r="I7" s="26">
        <f t="shared" si="6"/>
        <v>193</v>
      </c>
      <c r="J7" s="174">
        <f t="shared" si="7"/>
        <v>126</v>
      </c>
      <c r="K7" s="34" t="s">
        <v>196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56</v>
      </c>
      <c r="C8" s="24">
        <f t="shared" si="1"/>
        <v>196</v>
      </c>
      <c r="D8" s="31">
        <f t="shared" si="2"/>
        <v>3.92</v>
      </c>
      <c r="E8" s="25">
        <f t="shared" si="3"/>
        <v>4</v>
      </c>
      <c r="F8" s="33">
        <f t="shared" si="4"/>
        <v>0.7</v>
      </c>
      <c r="G8" s="25">
        <f>ROUNDUP(F8,0)</f>
        <v>1</v>
      </c>
      <c r="H8" s="185">
        <f t="shared" si="5"/>
        <v>201</v>
      </c>
      <c r="I8" s="26">
        <f t="shared" si="6"/>
        <v>257</v>
      </c>
      <c r="J8" s="174">
        <f t="shared" si="7"/>
        <v>168</v>
      </c>
      <c r="K8" s="8"/>
      <c r="L8" s="8"/>
    </row>
    <row r="9" spans="1:12" s="2" customFormat="1" ht="33" customHeight="1">
      <c r="A9" s="23">
        <v>5</v>
      </c>
      <c r="B9" s="179">
        <f t="shared" si="0"/>
        <v>70</v>
      </c>
      <c r="C9" s="24">
        <f t="shared" si="1"/>
        <v>246</v>
      </c>
      <c r="D9" s="31">
        <f t="shared" si="2"/>
        <v>4.9</v>
      </c>
      <c r="E9" s="25">
        <f t="shared" si="3"/>
        <v>5</v>
      </c>
      <c r="F9" s="33">
        <f t="shared" si="4"/>
        <v>0.875</v>
      </c>
      <c r="G9" s="25">
        <f>ROUNDUP(F9,0)</f>
        <v>1</v>
      </c>
      <c r="H9" s="185">
        <f t="shared" si="5"/>
        <v>252</v>
      </c>
      <c r="I9" s="26">
        <f t="shared" si="6"/>
        <v>322</v>
      </c>
      <c r="J9" s="174">
        <f t="shared" si="7"/>
        <v>210</v>
      </c>
      <c r="K9" s="8"/>
      <c r="L9" s="8"/>
    </row>
    <row r="10" spans="1:12" s="2" customFormat="1" ht="33" customHeight="1">
      <c r="A10" s="23">
        <v>6</v>
      </c>
      <c r="B10" s="179">
        <f t="shared" si="0"/>
        <v>84</v>
      </c>
      <c r="C10" s="24">
        <f t="shared" si="1"/>
        <v>294</v>
      </c>
      <c r="D10" s="31">
        <f t="shared" si="2"/>
        <v>5.88</v>
      </c>
      <c r="E10" s="25">
        <f t="shared" si="3"/>
        <v>6</v>
      </c>
      <c r="F10" s="33">
        <f t="shared" si="4"/>
        <v>1.0499999999999998</v>
      </c>
      <c r="G10" s="25">
        <f aca="true" t="shared" si="8" ref="G10:G30">ROUND(F10,0)</f>
        <v>1</v>
      </c>
      <c r="H10" s="185">
        <f t="shared" si="5"/>
        <v>301</v>
      </c>
      <c r="I10" s="26">
        <f t="shared" si="6"/>
        <v>385</v>
      </c>
      <c r="J10" s="174">
        <f t="shared" si="7"/>
        <v>252</v>
      </c>
      <c r="K10" s="309" t="s">
        <v>296</v>
      </c>
      <c r="L10" s="310">
        <f>ROUND($L2*0.0469*0.3,0)</f>
        <v>295</v>
      </c>
    </row>
    <row r="11" spans="1:12" s="2" customFormat="1" ht="33" customHeight="1">
      <c r="A11" s="23">
        <v>7</v>
      </c>
      <c r="B11" s="179">
        <f t="shared" si="0"/>
        <v>98</v>
      </c>
      <c r="C11" s="24">
        <f t="shared" si="1"/>
        <v>343</v>
      </c>
      <c r="D11" s="31">
        <f t="shared" si="2"/>
        <v>6.859999999999999</v>
      </c>
      <c r="E11" s="25">
        <f t="shared" si="3"/>
        <v>7</v>
      </c>
      <c r="F11" s="33">
        <f t="shared" si="4"/>
        <v>1.2249999999999999</v>
      </c>
      <c r="G11" s="25">
        <f t="shared" si="8"/>
        <v>1</v>
      </c>
      <c r="H11" s="185">
        <f t="shared" si="5"/>
        <v>351</v>
      </c>
      <c r="I11" s="26">
        <f t="shared" si="6"/>
        <v>449</v>
      </c>
      <c r="J11" s="174">
        <f t="shared" si="7"/>
        <v>294</v>
      </c>
      <c r="K11" s="309" t="s">
        <v>297</v>
      </c>
      <c r="L11" s="311">
        <f>ROUND($L2*0.0469*0.6*(1+0.61),0)</f>
        <v>951</v>
      </c>
    </row>
    <row r="12" spans="1:12" s="2" customFormat="1" ht="33" customHeight="1">
      <c r="A12" s="23">
        <v>8</v>
      </c>
      <c r="B12" s="179">
        <f t="shared" si="0"/>
        <v>112</v>
      </c>
      <c r="C12" s="24">
        <f t="shared" si="1"/>
        <v>392</v>
      </c>
      <c r="D12" s="31">
        <f t="shared" si="2"/>
        <v>7.84</v>
      </c>
      <c r="E12" s="25">
        <f t="shared" si="3"/>
        <v>8</v>
      </c>
      <c r="F12" s="33">
        <f t="shared" si="4"/>
        <v>1.4</v>
      </c>
      <c r="G12" s="25">
        <f t="shared" si="8"/>
        <v>1</v>
      </c>
      <c r="H12" s="185">
        <f t="shared" si="5"/>
        <v>401</v>
      </c>
      <c r="I12" s="26">
        <f t="shared" si="6"/>
        <v>513</v>
      </c>
      <c r="J12" s="174">
        <f t="shared" si="7"/>
        <v>336</v>
      </c>
      <c r="K12" s="8"/>
      <c r="L12" s="8"/>
    </row>
    <row r="13" spans="1:12" s="2" customFormat="1" ht="33" customHeight="1">
      <c r="A13" s="23">
        <v>9</v>
      </c>
      <c r="B13" s="179">
        <f t="shared" si="0"/>
        <v>126</v>
      </c>
      <c r="C13" s="24">
        <f t="shared" si="1"/>
        <v>441</v>
      </c>
      <c r="D13" s="31">
        <f t="shared" si="2"/>
        <v>8.82</v>
      </c>
      <c r="E13" s="25">
        <f t="shared" si="3"/>
        <v>9</v>
      </c>
      <c r="F13" s="33">
        <f t="shared" si="4"/>
        <v>1.575</v>
      </c>
      <c r="G13" s="25">
        <f t="shared" si="8"/>
        <v>2</v>
      </c>
      <c r="H13" s="185">
        <f t="shared" si="5"/>
        <v>452</v>
      </c>
      <c r="I13" s="26">
        <f t="shared" si="6"/>
        <v>578</v>
      </c>
      <c r="J13" s="174">
        <f t="shared" si="7"/>
        <v>378</v>
      </c>
      <c r="K13" s="8"/>
      <c r="L13" s="8"/>
    </row>
    <row r="14" spans="1:12" s="2" customFormat="1" ht="33" customHeight="1">
      <c r="A14" s="23">
        <v>10</v>
      </c>
      <c r="B14" s="179">
        <f t="shared" si="0"/>
        <v>140</v>
      </c>
      <c r="C14" s="24">
        <f t="shared" si="1"/>
        <v>490</v>
      </c>
      <c r="D14" s="31">
        <f t="shared" si="2"/>
        <v>9.8</v>
      </c>
      <c r="E14" s="25">
        <f t="shared" si="3"/>
        <v>10</v>
      </c>
      <c r="F14" s="33">
        <f t="shared" si="4"/>
        <v>1.75</v>
      </c>
      <c r="G14" s="25">
        <f t="shared" si="8"/>
        <v>2</v>
      </c>
      <c r="H14" s="185">
        <f t="shared" si="5"/>
        <v>502</v>
      </c>
      <c r="I14" s="26">
        <f t="shared" si="6"/>
        <v>642</v>
      </c>
      <c r="J14" s="174">
        <f t="shared" si="7"/>
        <v>420</v>
      </c>
      <c r="K14" s="8"/>
      <c r="L14" s="8"/>
    </row>
    <row r="15" spans="1:12" s="2" customFormat="1" ht="33" customHeight="1">
      <c r="A15" s="23">
        <v>11</v>
      </c>
      <c r="B15" s="179">
        <f t="shared" si="0"/>
        <v>154</v>
      </c>
      <c r="C15" s="24">
        <f t="shared" si="1"/>
        <v>539</v>
      </c>
      <c r="D15" s="31">
        <f t="shared" si="2"/>
        <v>10.78</v>
      </c>
      <c r="E15" s="25">
        <f t="shared" si="3"/>
        <v>11</v>
      </c>
      <c r="F15" s="33">
        <f t="shared" si="4"/>
        <v>1.9249999999999998</v>
      </c>
      <c r="G15" s="25">
        <f t="shared" si="8"/>
        <v>2</v>
      </c>
      <c r="H15" s="185">
        <f t="shared" si="5"/>
        <v>552</v>
      </c>
      <c r="I15" s="26">
        <f t="shared" si="6"/>
        <v>706</v>
      </c>
      <c r="J15" s="174">
        <f t="shared" si="7"/>
        <v>462</v>
      </c>
      <c r="K15" s="8"/>
      <c r="L15" s="8"/>
    </row>
    <row r="16" spans="1:12" s="2" customFormat="1" ht="33" customHeight="1">
      <c r="A16" s="23">
        <v>12</v>
      </c>
      <c r="B16" s="179">
        <f t="shared" si="0"/>
        <v>168</v>
      </c>
      <c r="C16" s="24">
        <f t="shared" si="1"/>
        <v>588</v>
      </c>
      <c r="D16" s="31">
        <f t="shared" si="2"/>
        <v>11.76</v>
      </c>
      <c r="E16" s="25">
        <f t="shared" si="3"/>
        <v>12</v>
      </c>
      <c r="F16" s="33">
        <f t="shared" si="4"/>
        <v>2.0999999999999996</v>
      </c>
      <c r="G16" s="25">
        <f t="shared" si="8"/>
        <v>2</v>
      </c>
      <c r="H16" s="185">
        <f t="shared" si="5"/>
        <v>602</v>
      </c>
      <c r="I16" s="26">
        <f t="shared" si="6"/>
        <v>770</v>
      </c>
      <c r="J16" s="174">
        <f t="shared" si="7"/>
        <v>504</v>
      </c>
      <c r="K16" s="8"/>
      <c r="L16" s="8"/>
    </row>
    <row r="17" spans="1:12" s="2" customFormat="1" ht="33" customHeight="1">
      <c r="A17" s="23">
        <v>13</v>
      </c>
      <c r="B17" s="179">
        <f t="shared" si="0"/>
        <v>182</v>
      </c>
      <c r="C17" s="24">
        <f t="shared" si="1"/>
        <v>637</v>
      </c>
      <c r="D17" s="31">
        <f t="shared" si="2"/>
        <v>12.74</v>
      </c>
      <c r="E17" s="25">
        <f t="shared" si="3"/>
        <v>13</v>
      </c>
      <c r="F17" s="33">
        <f t="shared" si="4"/>
        <v>2.275</v>
      </c>
      <c r="G17" s="25">
        <f t="shared" si="8"/>
        <v>2</v>
      </c>
      <c r="H17" s="185">
        <f t="shared" si="5"/>
        <v>652</v>
      </c>
      <c r="I17" s="26">
        <f t="shared" si="6"/>
        <v>834</v>
      </c>
      <c r="J17" s="174">
        <f t="shared" si="7"/>
        <v>546</v>
      </c>
      <c r="K17" s="8"/>
      <c r="L17" s="8"/>
    </row>
    <row r="18" spans="1:12" s="2" customFormat="1" ht="33" customHeight="1">
      <c r="A18" s="23">
        <v>14</v>
      </c>
      <c r="B18" s="179">
        <f t="shared" si="0"/>
        <v>196</v>
      </c>
      <c r="C18" s="24">
        <f t="shared" si="1"/>
        <v>686</v>
      </c>
      <c r="D18" s="31">
        <f t="shared" si="2"/>
        <v>13.719999999999999</v>
      </c>
      <c r="E18" s="25">
        <f t="shared" si="3"/>
        <v>14</v>
      </c>
      <c r="F18" s="33">
        <f t="shared" si="4"/>
        <v>2.4499999999999997</v>
      </c>
      <c r="G18" s="25">
        <f t="shared" si="8"/>
        <v>2</v>
      </c>
      <c r="H18" s="185">
        <f t="shared" si="5"/>
        <v>702</v>
      </c>
      <c r="I18" s="26">
        <f t="shared" si="6"/>
        <v>898</v>
      </c>
      <c r="J18" s="174">
        <f t="shared" si="7"/>
        <v>588</v>
      </c>
      <c r="K18" s="8"/>
      <c r="L18" s="8"/>
    </row>
    <row r="19" spans="1:12" s="2" customFormat="1" ht="33" customHeight="1">
      <c r="A19" s="23">
        <v>15</v>
      </c>
      <c r="B19" s="179">
        <f t="shared" si="0"/>
        <v>210</v>
      </c>
      <c r="C19" s="24">
        <f t="shared" si="1"/>
        <v>736</v>
      </c>
      <c r="D19" s="31">
        <f t="shared" si="2"/>
        <v>14.7</v>
      </c>
      <c r="E19" s="25">
        <f t="shared" si="3"/>
        <v>15</v>
      </c>
      <c r="F19" s="33">
        <f t="shared" si="4"/>
        <v>2.625</v>
      </c>
      <c r="G19" s="25">
        <f t="shared" si="8"/>
        <v>3</v>
      </c>
      <c r="H19" s="185">
        <f t="shared" si="5"/>
        <v>754</v>
      </c>
      <c r="I19" s="26">
        <f t="shared" si="6"/>
        <v>964</v>
      </c>
      <c r="J19" s="174">
        <f t="shared" si="7"/>
        <v>630</v>
      </c>
      <c r="K19" s="8"/>
      <c r="L19" s="8"/>
    </row>
    <row r="20" spans="1:12" s="2" customFormat="1" ht="33" customHeight="1">
      <c r="A20" s="23">
        <v>16</v>
      </c>
      <c r="B20" s="179">
        <f t="shared" si="0"/>
        <v>224</v>
      </c>
      <c r="C20" s="24">
        <f t="shared" si="1"/>
        <v>784</v>
      </c>
      <c r="D20" s="31">
        <f t="shared" si="2"/>
        <v>15.68</v>
      </c>
      <c r="E20" s="25">
        <f t="shared" si="3"/>
        <v>16</v>
      </c>
      <c r="F20" s="33">
        <f t="shared" si="4"/>
        <v>2.8</v>
      </c>
      <c r="G20" s="25">
        <f t="shared" si="8"/>
        <v>3</v>
      </c>
      <c r="H20" s="185">
        <f t="shared" si="5"/>
        <v>803</v>
      </c>
      <c r="I20" s="26">
        <f t="shared" si="6"/>
        <v>1027</v>
      </c>
      <c r="J20" s="174">
        <f t="shared" si="7"/>
        <v>672</v>
      </c>
      <c r="K20" s="8"/>
      <c r="L20" s="8"/>
    </row>
    <row r="21" spans="1:12" s="2" customFormat="1" ht="33" customHeight="1">
      <c r="A21" s="23">
        <v>17</v>
      </c>
      <c r="B21" s="179">
        <f t="shared" si="0"/>
        <v>238</v>
      </c>
      <c r="C21" s="24">
        <f t="shared" si="1"/>
        <v>833</v>
      </c>
      <c r="D21" s="31">
        <f t="shared" si="2"/>
        <v>16.66</v>
      </c>
      <c r="E21" s="25">
        <f t="shared" si="3"/>
        <v>17</v>
      </c>
      <c r="F21" s="33">
        <f t="shared" si="4"/>
        <v>2.9749999999999996</v>
      </c>
      <c r="G21" s="25">
        <f t="shared" si="8"/>
        <v>3</v>
      </c>
      <c r="H21" s="185">
        <f t="shared" si="5"/>
        <v>853</v>
      </c>
      <c r="I21" s="26">
        <f t="shared" si="6"/>
        <v>1091</v>
      </c>
      <c r="J21" s="174">
        <f t="shared" si="7"/>
        <v>714</v>
      </c>
      <c r="K21" s="8"/>
      <c r="L21" s="8"/>
    </row>
    <row r="22" spans="1:12" s="2" customFormat="1" ht="33" customHeight="1">
      <c r="A22" s="23">
        <v>18</v>
      </c>
      <c r="B22" s="179">
        <f t="shared" si="0"/>
        <v>252</v>
      </c>
      <c r="C22" s="24">
        <f t="shared" si="1"/>
        <v>882</v>
      </c>
      <c r="D22" s="31">
        <f t="shared" si="2"/>
        <v>17.64</v>
      </c>
      <c r="E22" s="25">
        <f t="shared" si="3"/>
        <v>18</v>
      </c>
      <c r="F22" s="33">
        <f t="shared" si="4"/>
        <v>3.15</v>
      </c>
      <c r="G22" s="25">
        <f t="shared" si="8"/>
        <v>3</v>
      </c>
      <c r="H22" s="185">
        <f t="shared" si="5"/>
        <v>903</v>
      </c>
      <c r="I22" s="26">
        <f t="shared" si="6"/>
        <v>1155</v>
      </c>
      <c r="J22" s="174">
        <f t="shared" si="7"/>
        <v>756</v>
      </c>
      <c r="K22" s="8"/>
      <c r="L22" s="8"/>
    </row>
    <row r="23" spans="1:12" s="2" customFormat="1" ht="33" customHeight="1">
      <c r="A23" s="23">
        <v>19</v>
      </c>
      <c r="B23" s="179">
        <f t="shared" si="0"/>
        <v>266</v>
      </c>
      <c r="C23" s="24">
        <f t="shared" si="1"/>
        <v>931</v>
      </c>
      <c r="D23" s="31">
        <f t="shared" si="2"/>
        <v>18.62</v>
      </c>
      <c r="E23" s="25">
        <f t="shared" si="3"/>
        <v>19</v>
      </c>
      <c r="F23" s="33">
        <f t="shared" si="4"/>
        <v>3.3249999999999997</v>
      </c>
      <c r="G23" s="25">
        <f t="shared" si="8"/>
        <v>3</v>
      </c>
      <c r="H23" s="185">
        <f t="shared" si="5"/>
        <v>953</v>
      </c>
      <c r="I23" s="26">
        <f t="shared" si="6"/>
        <v>1219</v>
      </c>
      <c r="J23" s="174">
        <f t="shared" si="7"/>
        <v>798</v>
      </c>
      <c r="K23" s="8"/>
      <c r="L23" s="8"/>
    </row>
    <row r="24" spans="1:12" s="2" customFormat="1" ht="33" customHeight="1">
      <c r="A24" s="23">
        <v>20</v>
      </c>
      <c r="B24" s="179">
        <f t="shared" si="0"/>
        <v>280</v>
      </c>
      <c r="C24" s="24">
        <f t="shared" si="1"/>
        <v>980</v>
      </c>
      <c r="D24" s="31">
        <f t="shared" si="2"/>
        <v>19.6</v>
      </c>
      <c r="E24" s="25">
        <f t="shared" si="3"/>
        <v>20</v>
      </c>
      <c r="F24" s="33">
        <f t="shared" si="4"/>
        <v>3.5</v>
      </c>
      <c r="G24" s="25">
        <f t="shared" si="8"/>
        <v>4</v>
      </c>
      <c r="H24" s="185">
        <f t="shared" si="5"/>
        <v>1004</v>
      </c>
      <c r="I24" s="26">
        <f t="shared" si="6"/>
        <v>1284</v>
      </c>
      <c r="J24" s="174">
        <f t="shared" si="7"/>
        <v>840</v>
      </c>
      <c r="K24" s="8"/>
      <c r="L24" s="8"/>
    </row>
    <row r="25" spans="1:12" s="2" customFormat="1" ht="33" customHeight="1">
      <c r="A25" s="23">
        <v>21</v>
      </c>
      <c r="B25" s="179">
        <f t="shared" si="0"/>
        <v>294</v>
      </c>
      <c r="C25" s="24">
        <f t="shared" si="1"/>
        <v>1029</v>
      </c>
      <c r="D25" s="31">
        <f t="shared" si="2"/>
        <v>20.58</v>
      </c>
      <c r="E25" s="25">
        <f t="shared" si="3"/>
        <v>21</v>
      </c>
      <c r="F25" s="33">
        <f t="shared" si="4"/>
        <v>3.675</v>
      </c>
      <c r="G25" s="25">
        <f t="shared" si="8"/>
        <v>4</v>
      </c>
      <c r="H25" s="185">
        <f t="shared" si="5"/>
        <v>1054</v>
      </c>
      <c r="I25" s="26">
        <f t="shared" si="6"/>
        <v>1348</v>
      </c>
      <c r="J25" s="174">
        <f t="shared" si="7"/>
        <v>882</v>
      </c>
      <c r="K25" s="8"/>
      <c r="L25" s="8"/>
    </row>
    <row r="26" spans="1:12" s="2" customFormat="1" ht="33" customHeight="1">
      <c r="A26" s="23">
        <v>22</v>
      </c>
      <c r="B26" s="179">
        <f t="shared" si="0"/>
        <v>308</v>
      </c>
      <c r="C26" s="24">
        <f t="shared" si="1"/>
        <v>1078</v>
      </c>
      <c r="D26" s="31">
        <f t="shared" si="2"/>
        <v>21.56</v>
      </c>
      <c r="E26" s="25">
        <f t="shared" si="3"/>
        <v>22</v>
      </c>
      <c r="F26" s="33">
        <f t="shared" si="4"/>
        <v>3.8499999999999996</v>
      </c>
      <c r="G26" s="25">
        <f t="shared" si="8"/>
        <v>4</v>
      </c>
      <c r="H26" s="185">
        <f t="shared" si="5"/>
        <v>1104</v>
      </c>
      <c r="I26" s="26">
        <f t="shared" si="6"/>
        <v>1412</v>
      </c>
      <c r="J26" s="174">
        <f t="shared" si="7"/>
        <v>924</v>
      </c>
      <c r="K26" s="8"/>
      <c r="L26" s="8"/>
    </row>
    <row r="27" spans="1:12" s="2" customFormat="1" ht="33" customHeight="1">
      <c r="A27" s="23">
        <v>23</v>
      </c>
      <c r="B27" s="179">
        <f t="shared" si="0"/>
        <v>322</v>
      </c>
      <c r="C27" s="24">
        <f t="shared" si="1"/>
        <v>1127</v>
      </c>
      <c r="D27" s="31">
        <f t="shared" si="2"/>
        <v>22.54</v>
      </c>
      <c r="E27" s="25">
        <f t="shared" si="3"/>
        <v>23</v>
      </c>
      <c r="F27" s="33">
        <f t="shared" si="4"/>
        <v>4.0249999999999995</v>
      </c>
      <c r="G27" s="25">
        <f t="shared" si="8"/>
        <v>4</v>
      </c>
      <c r="H27" s="185">
        <f t="shared" si="5"/>
        <v>1154</v>
      </c>
      <c r="I27" s="26">
        <f t="shared" si="6"/>
        <v>1476</v>
      </c>
      <c r="J27" s="174">
        <f t="shared" si="7"/>
        <v>966</v>
      </c>
      <c r="K27" s="8"/>
      <c r="L27" s="8"/>
    </row>
    <row r="28" spans="1:12" s="2" customFormat="1" ht="33" customHeight="1">
      <c r="A28" s="23">
        <v>24</v>
      </c>
      <c r="B28" s="179">
        <f t="shared" si="0"/>
        <v>336</v>
      </c>
      <c r="C28" s="24">
        <f t="shared" si="1"/>
        <v>1176</v>
      </c>
      <c r="D28" s="31">
        <f t="shared" si="2"/>
        <v>23.52</v>
      </c>
      <c r="E28" s="25">
        <f t="shared" si="3"/>
        <v>24</v>
      </c>
      <c r="F28" s="33">
        <f t="shared" si="4"/>
        <v>4.199999999999999</v>
      </c>
      <c r="G28" s="25">
        <f t="shared" si="8"/>
        <v>4</v>
      </c>
      <c r="H28" s="185">
        <f t="shared" si="5"/>
        <v>1204</v>
      </c>
      <c r="I28" s="26">
        <f t="shared" si="6"/>
        <v>1540</v>
      </c>
      <c r="J28" s="174">
        <f t="shared" si="7"/>
        <v>1008</v>
      </c>
      <c r="K28" s="8"/>
      <c r="L28" s="8"/>
    </row>
    <row r="29" spans="1:12" s="2" customFormat="1" ht="33" customHeight="1">
      <c r="A29" s="23">
        <v>25</v>
      </c>
      <c r="B29" s="179">
        <f t="shared" si="0"/>
        <v>350</v>
      </c>
      <c r="C29" s="24">
        <f t="shared" si="1"/>
        <v>1226</v>
      </c>
      <c r="D29" s="31">
        <f t="shared" si="2"/>
        <v>24.5</v>
      </c>
      <c r="E29" s="25">
        <f t="shared" si="3"/>
        <v>25</v>
      </c>
      <c r="F29" s="33">
        <f t="shared" si="4"/>
        <v>4.375</v>
      </c>
      <c r="G29" s="25">
        <f t="shared" si="8"/>
        <v>4</v>
      </c>
      <c r="H29" s="185">
        <f t="shared" si="5"/>
        <v>1255</v>
      </c>
      <c r="I29" s="26">
        <f t="shared" si="6"/>
        <v>1605</v>
      </c>
      <c r="J29" s="174">
        <f t="shared" si="7"/>
        <v>1050</v>
      </c>
      <c r="K29" s="8"/>
      <c r="L29" s="8"/>
    </row>
    <row r="30" spans="1:12" s="2" customFormat="1" ht="33" customHeight="1">
      <c r="A30" s="23">
        <v>26</v>
      </c>
      <c r="B30" s="179">
        <f t="shared" si="0"/>
        <v>364</v>
      </c>
      <c r="C30" s="24">
        <f t="shared" si="1"/>
        <v>1274</v>
      </c>
      <c r="D30" s="31">
        <f t="shared" si="2"/>
        <v>25.48</v>
      </c>
      <c r="E30" s="25">
        <f t="shared" si="3"/>
        <v>25</v>
      </c>
      <c r="F30" s="33">
        <f t="shared" si="4"/>
        <v>4.55</v>
      </c>
      <c r="G30" s="25">
        <f t="shared" si="8"/>
        <v>5</v>
      </c>
      <c r="H30" s="185">
        <f t="shared" si="5"/>
        <v>1304</v>
      </c>
      <c r="I30" s="26">
        <f t="shared" si="6"/>
        <v>1668</v>
      </c>
      <c r="J30" s="174">
        <f t="shared" si="7"/>
        <v>1092</v>
      </c>
      <c r="K30" s="8"/>
      <c r="L30" s="8"/>
    </row>
    <row r="31" spans="1:12" s="2" customFormat="1" ht="33" customHeight="1">
      <c r="A31" s="23">
        <v>27</v>
      </c>
      <c r="B31" s="179">
        <f t="shared" si="0"/>
        <v>378</v>
      </c>
      <c r="C31" s="24">
        <f t="shared" si="1"/>
        <v>1323</v>
      </c>
      <c r="D31" s="31">
        <f t="shared" si="2"/>
        <v>26.46</v>
      </c>
      <c r="E31" s="25">
        <f t="shared" si="3"/>
        <v>26</v>
      </c>
      <c r="F31" s="33">
        <f t="shared" si="4"/>
        <v>4.725</v>
      </c>
      <c r="G31" s="25">
        <f>ROUNDUP(F31,0)</f>
        <v>5</v>
      </c>
      <c r="H31" s="185">
        <f t="shared" si="5"/>
        <v>1354</v>
      </c>
      <c r="I31" s="26">
        <f t="shared" si="6"/>
        <v>1732</v>
      </c>
      <c r="J31" s="174">
        <f t="shared" si="7"/>
        <v>1134</v>
      </c>
      <c r="K31" s="8"/>
      <c r="L31" s="8"/>
    </row>
    <row r="32" spans="1:12" s="2" customFormat="1" ht="33" customHeight="1">
      <c r="A32" s="23">
        <v>28</v>
      </c>
      <c r="B32" s="179">
        <f t="shared" si="0"/>
        <v>392</v>
      </c>
      <c r="C32" s="24">
        <f t="shared" si="1"/>
        <v>1372</v>
      </c>
      <c r="D32" s="31">
        <f t="shared" si="2"/>
        <v>27.439999999999998</v>
      </c>
      <c r="E32" s="25">
        <f t="shared" si="3"/>
        <v>27</v>
      </c>
      <c r="F32" s="33">
        <f t="shared" si="4"/>
        <v>4.8999999999999995</v>
      </c>
      <c r="G32" s="25">
        <f>ROUND(F32,0)</f>
        <v>5</v>
      </c>
      <c r="H32" s="185">
        <f t="shared" si="5"/>
        <v>1404</v>
      </c>
      <c r="I32" s="26">
        <f t="shared" si="6"/>
        <v>1796</v>
      </c>
      <c r="J32" s="174">
        <f t="shared" si="7"/>
        <v>1176</v>
      </c>
      <c r="K32" s="8"/>
      <c r="L32" s="8"/>
    </row>
    <row r="33" spans="1:12" s="2" customFormat="1" ht="33" customHeight="1">
      <c r="A33" s="23">
        <v>29</v>
      </c>
      <c r="B33" s="179">
        <f t="shared" si="0"/>
        <v>406</v>
      </c>
      <c r="C33" s="24">
        <f t="shared" si="1"/>
        <v>1421</v>
      </c>
      <c r="D33" s="31">
        <f t="shared" si="2"/>
        <v>28.419999999999998</v>
      </c>
      <c r="E33" s="25">
        <f t="shared" si="3"/>
        <v>28</v>
      </c>
      <c r="F33" s="33">
        <f t="shared" si="4"/>
        <v>5.074999999999999</v>
      </c>
      <c r="G33" s="25">
        <f>ROUND(F33,0)</f>
        <v>5</v>
      </c>
      <c r="H33" s="185">
        <f t="shared" si="5"/>
        <v>1454</v>
      </c>
      <c r="I33" s="26">
        <f t="shared" si="6"/>
        <v>1860</v>
      </c>
      <c r="J33" s="174">
        <f t="shared" si="7"/>
        <v>1218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420</v>
      </c>
      <c r="C34" s="28">
        <f t="shared" si="1"/>
        <v>1470</v>
      </c>
      <c r="D34" s="31">
        <f t="shared" si="2"/>
        <v>29.4</v>
      </c>
      <c r="E34" s="29">
        <f t="shared" si="3"/>
        <v>29</v>
      </c>
      <c r="F34" s="33">
        <f t="shared" si="4"/>
        <v>5.25</v>
      </c>
      <c r="G34" s="29">
        <f>ROUND(F34,0)</f>
        <v>5</v>
      </c>
      <c r="H34" s="186">
        <f t="shared" si="5"/>
        <v>1504</v>
      </c>
      <c r="I34" s="30">
        <f t="shared" si="6"/>
        <v>1924</v>
      </c>
      <c r="J34" s="175">
        <f t="shared" si="7"/>
        <v>1260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1500</v>
      </c>
    </row>
    <row r="3" spans="1:12" ht="33" customHeight="1">
      <c r="A3" s="341"/>
      <c r="B3" s="345">
        <v>1500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v>8</v>
      </c>
      <c r="C5" s="19">
        <v>26</v>
      </c>
      <c r="D5" s="20">
        <v>0.518</v>
      </c>
      <c r="E5" s="21">
        <v>1</v>
      </c>
      <c r="F5" s="32">
        <v>0.0925</v>
      </c>
      <c r="G5" s="21">
        <v>1</v>
      </c>
      <c r="H5" s="184">
        <v>28</v>
      </c>
      <c r="I5" s="22">
        <f aca="true" t="shared" si="0" ref="I5:I34">B5+H5</f>
        <v>36</v>
      </c>
      <c r="J5" s="173">
        <f aca="true" t="shared" si="1" ref="J5:J34">ROUND($B$3*$L$7/30*A5,0)</f>
        <v>3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v>14</v>
      </c>
      <c r="C6" s="24">
        <v>52</v>
      </c>
      <c r="D6" s="31">
        <v>1.036</v>
      </c>
      <c r="E6" s="25">
        <v>1</v>
      </c>
      <c r="F6" s="33">
        <v>0.185</v>
      </c>
      <c r="G6" s="25">
        <v>1</v>
      </c>
      <c r="H6" s="185">
        <v>54</v>
      </c>
      <c r="I6" s="26">
        <f t="shared" si="0"/>
        <v>68</v>
      </c>
      <c r="J6" s="174">
        <f t="shared" si="1"/>
        <v>6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v>22</v>
      </c>
      <c r="C7" s="24">
        <v>78</v>
      </c>
      <c r="D7" s="31">
        <v>1.554</v>
      </c>
      <c r="E7" s="25">
        <v>2</v>
      </c>
      <c r="F7" s="33">
        <v>0.2775</v>
      </c>
      <c r="G7" s="25">
        <v>1</v>
      </c>
      <c r="H7" s="185">
        <v>81</v>
      </c>
      <c r="I7" s="26">
        <f t="shared" si="0"/>
        <v>103</v>
      </c>
      <c r="J7" s="174">
        <f t="shared" si="1"/>
        <v>9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v>30</v>
      </c>
      <c r="C8" s="24">
        <v>103</v>
      </c>
      <c r="D8" s="31">
        <v>2.072</v>
      </c>
      <c r="E8" s="25">
        <v>2</v>
      </c>
      <c r="F8" s="33">
        <v>0.37</v>
      </c>
      <c r="G8" s="25">
        <v>1</v>
      </c>
      <c r="H8" s="185">
        <v>106</v>
      </c>
      <c r="I8" s="26">
        <f t="shared" si="0"/>
        <v>136</v>
      </c>
      <c r="J8" s="174">
        <f t="shared" si="1"/>
        <v>12</v>
      </c>
      <c r="K8" s="8"/>
      <c r="L8" s="8"/>
    </row>
    <row r="9" spans="1:12" s="2" customFormat="1" ht="33" customHeight="1">
      <c r="A9" s="23">
        <v>5</v>
      </c>
      <c r="B9" s="179">
        <v>37</v>
      </c>
      <c r="C9" s="24">
        <v>130</v>
      </c>
      <c r="D9" s="31">
        <v>2.59</v>
      </c>
      <c r="E9" s="25">
        <v>3</v>
      </c>
      <c r="F9" s="33">
        <v>0.4625</v>
      </c>
      <c r="G9" s="25">
        <v>1</v>
      </c>
      <c r="H9" s="185">
        <v>134</v>
      </c>
      <c r="I9" s="26">
        <f t="shared" si="0"/>
        <v>171</v>
      </c>
      <c r="J9" s="174">
        <f t="shared" si="1"/>
        <v>15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v>44</v>
      </c>
      <c r="C10" s="24">
        <v>156</v>
      </c>
      <c r="D10" s="31">
        <v>3.108</v>
      </c>
      <c r="E10" s="25">
        <v>3</v>
      </c>
      <c r="F10" s="33">
        <v>0.555</v>
      </c>
      <c r="G10" s="25">
        <v>1</v>
      </c>
      <c r="H10" s="185">
        <v>160</v>
      </c>
      <c r="I10" s="26">
        <f t="shared" si="0"/>
        <v>204</v>
      </c>
      <c r="J10" s="174">
        <f t="shared" si="1"/>
        <v>18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v>52</v>
      </c>
      <c r="C11" s="24">
        <v>181</v>
      </c>
      <c r="D11" s="31">
        <v>3.6260000000000003</v>
      </c>
      <c r="E11" s="25">
        <v>4</v>
      </c>
      <c r="F11" s="33">
        <v>0.6475</v>
      </c>
      <c r="G11" s="25">
        <v>1</v>
      </c>
      <c r="H11" s="185">
        <v>186</v>
      </c>
      <c r="I11" s="26">
        <f t="shared" si="0"/>
        <v>238</v>
      </c>
      <c r="J11" s="174">
        <f t="shared" si="1"/>
        <v>21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v>59</v>
      </c>
      <c r="C12" s="24">
        <v>207</v>
      </c>
      <c r="D12" s="31">
        <v>4.144</v>
      </c>
      <c r="E12" s="25">
        <v>4</v>
      </c>
      <c r="F12" s="33">
        <v>0.74</v>
      </c>
      <c r="G12" s="25">
        <v>1</v>
      </c>
      <c r="H12" s="185">
        <v>212</v>
      </c>
      <c r="I12" s="26">
        <f t="shared" si="0"/>
        <v>271</v>
      </c>
      <c r="J12" s="174">
        <f t="shared" si="1"/>
        <v>24</v>
      </c>
      <c r="K12" s="8"/>
      <c r="L12" s="8"/>
    </row>
    <row r="13" spans="1:12" s="2" customFormat="1" ht="33" customHeight="1">
      <c r="A13" s="23">
        <v>9</v>
      </c>
      <c r="B13" s="179">
        <v>67</v>
      </c>
      <c r="C13" s="24">
        <v>233</v>
      </c>
      <c r="D13" s="31">
        <v>4.662</v>
      </c>
      <c r="E13" s="25">
        <v>5</v>
      </c>
      <c r="F13" s="33">
        <v>0.8325</v>
      </c>
      <c r="G13" s="25">
        <v>1</v>
      </c>
      <c r="H13" s="185">
        <v>239</v>
      </c>
      <c r="I13" s="26">
        <f t="shared" si="0"/>
        <v>306</v>
      </c>
      <c r="J13" s="174">
        <f t="shared" si="1"/>
        <v>27</v>
      </c>
      <c r="K13" s="8"/>
      <c r="L13" s="8"/>
    </row>
    <row r="14" spans="1:12" s="2" customFormat="1" ht="33" customHeight="1">
      <c r="A14" s="23">
        <v>10</v>
      </c>
      <c r="B14" s="179">
        <v>74</v>
      </c>
      <c r="C14" s="24">
        <v>259</v>
      </c>
      <c r="D14" s="31">
        <v>5.18</v>
      </c>
      <c r="E14" s="25">
        <v>5</v>
      </c>
      <c r="F14" s="33">
        <v>0.925</v>
      </c>
      <c r="G14" s="25">
        <v>1</v>
      </c>
      <c r="H14" s="185">
        <v>265</v>
      </c>
      <c r="I14" s="26">
        <f t="shared" si="0"/>
        <v>339</v>
      </c>
      <c r="J14" s="174">
        <f t="shared" si="1"/>
        <v>30</v>
      </c>
      <c r="K14" s="8"/>
      <c r="L14" s="8"/>
    </row>
    <row r="15" spans="1:12" s="2" customFormat="1" ht="33" customHeight="1">
      <c r="A15" s="23">
        <v>11</v>
      </c>
      <c r="B15" s="179">
        <v>81</v>
      </c>
      <c r="C15" s="24">
        <v>284</v>
      </c>
      <c r="D15" s="31">
        <v>5.698</v>
      </c>
      <c r="E15" s="25">
        <v>6</v>
      </c>
      <c r="F15" s="33">
        <v>1.0175</v>
      </c>
      <c r="G15" s="25">
        <v>1</v>
      </c>
      <c r="H15" s="185">
        <v>291</v>
      </c>
      <c r="I15" s="26">
        <f t="shared" si="0"/>
        <v>372</v>
      </c>
      <c r="J15" s="174">
        <f t="shared" si="1"/>
        <v>33</v>
      </c>
      <c r="K15" s="8"/>
      <c r="L15" s="8"/>
    </row>
    <row r="16" spans="1:12" s="2" customFormat="1" ht="33" customHeight="1">
      <c r="A16" s="23">
        <v>12</v>
      </c>
      <c r="B16" s="179">
        <v>89</v>
      </c>
      <c r="C16" s="24">
        <v>311</v>
      </c>
      <c r="D16" s="31">
        <v>6.216</v>
      </c>
      <c r="E16" s="25">
        <v>6</v>
      </c>
      <c r="F16" s="33">
        <v>1.11</v>
      </c>
      <c r="G16" s="25">
        <v>1</v>
      </c>
      <c r="H16" s="185">
        <v>318</v>
      </c>
      <c r="I16" s="26">
        <f t="shared" si="0"/>
        <v>407</v>
      </c>
      <c r="J16" s="174">
        <f t="shared" si="1"/>
        <v>36</v>
      </c>
      <c r="K16" s="8"/>
      <c r="L16" s="8"/>
    </row>
    <row r="17" spans="1:12" s="2" customFormat="1" ht="33" customHeight="1">
      <c r="A17" s="23">
        <v>13</v>
      </c>
      <c r="B17" s="179">
        <v>97</v>
      </c>
      <c r="C17" s="24">
        <v>337</v>
      </c>
      <c r="D17" s="31">
        <v>6.734</v>
      </c>
      <c r="E17" s="25">
        <v>7</v>
      </c>
      <c r="F17" s="33">
        <v>1.2025</v>
      </c>
      <c r="G17" s="25">
        <v>1</v>
      </c>
      <c r="H17" s="185">
        <v>345</v>
      </c>
      <c r="I17" s="26">
        <f t="shared" si="0"/>
        <v>442</v>
      </c>
      <c r="J17" s="174">
        <f t="shared" si="1"/>
        <v>39</v>
      </c>
      <c r="K17" s="8"/>
      <c r="L17" s="8"/>
    </row>
    <row r="18" spans="1:12" s="2" customFormat="1" ht="33" customHeight="1">
      <c r="A18" s="23">
        <v>14</v>
      </c>
      <c r="B18" s="179">
        <v>103</v>
      </c>
      <c r="C18" s="24">
        <v>362</v>
      </c>
      <c r="D18" s="31">
        <v>7.252000000000001</v>
      </c>
      <c r="E18" s="25">
        <v>7</v>
      </c>
      <c r="F18" s="33">
        <v>1.295</v>
      </c>
      <c r="G18" s="25">
        <v>1</v>
      </c>
      <c r="H18" s="185">
        <v>370</v>
      </c>
      <c r="I18" s="26">
        <f t="shared" si="0"/>
        <v>473</v>
      </c>
      <c r="J18" s="174">
        <f t="shared" si="1"/>
        <v>42</v>
      </c>
      <c r="K18" s="8"/>
      <c r="L18" s="8"/>
    </row>
    <row r="19" spans="1:12" s="2" customFormat="1" ht="33" customHeight="1">
      <c r="A19" s="23">
        <v>15</v>
      </c>
      <c r="B19" s="179">
        <v>111</v>
      </c>
      <c r="C19" s="24">
        <v>389</v>
      </c>
      <c r="D19" s="31">
        <v>7.77</v>
      </c>
      <c r="E19" s="25">
        <v>8</v>
      </c>
      <c r="F19" s="33">
        <v>1.3875</v>
      </c>
      <c r="G19" s="25">
        <v>1</v>
      </c>
      <c r="H19" s="185">
        <v>398</v>
      </c>
      <c r="I19" s="26">
        <f t="shared" si="0"/>
        <v>509</v>
      </c>
      <c r="J19" s="174">
        <f t="shared" si="1"/>
        <v>45</v>
      </c>
      <c r="K19" s="8"/>
      <c r="L19" s="8"/>
    </row>
    <row r="20" spans="1:12" s="2" customFormat="1" ht="33" customHeight="1">
      <c r="A20" s="23">
        <v>16</v>
      </c>
      <c r="B20" s="179">
        <v>119</v>
      </c>
      <c r="C20" s="24">
        <v>414</v>
      </c>
      <c r="D20" s="31">
        <v>8.288</v>
      </c>
      <c r="E20" s="25">
        <v>8</v>
      </c>
      <c r="F20" s="33">
        <v>1.48</v>
      </c>
      <c r="G20" s="25">
        <v>1</v>
      </c>
      <c r="H20" s="185">
        <v>423</v>
      </c>
      <c r="I20" s="26">
        <f t="shared" si="0"/>
        <v>542</v>
      </c>
      <c r="J20" s="174">
        <f t="shared" si="1"/>
        <v>48</v>
      </c>
      <c r="K20" s="8"/>
      <c r="L20" s="8"/>
    </row>
    <row r="21" spans="1:12" s="2" customFormat="1" ht="33" customHeight="1">
      <c r="A21" s="23">
        <v>17</v>
      </c>
      <c r="B21" s="179">
        <v>126</v>
      </c>
      <c r="C21" s="24">
        <v>440</v>
      </c>
      <c r="D21" s="31">
        <v>8.806000000000001</v>
      </c>
      <c r="E21" s="25">
        <v>9</v>
      </c>
      <c r="F21" s="33">
        <v>1.5725</v>
      </c>
      <c r="G21" s="25">
        <v>2</v>
      </c>
      <c r="H21" s="185">
        <v>451</v>
      </c>
      <c r="I21" s="26">
        <f t="shared" si="0"/>
        <v>577</v>
      </c>
      <c r="J21" s="174">
        <f t="shared" si="1"/>
        <v>51</v>
      </c>
      <c r="K21" s="8"/>
      <c r="L21" s="8"/>
    </row>
    <row r="22" spans="1:12" s="2" customFormat="1" ht="33" customHeight="1">
      <c r="A22" s="23">
        <v>18</v>
      </c>
      <c r="B22" s="179">
        <v>133</v>
      </c>
      <c r="C22" s="24">
        <v>467</v>
      </c>
      <c r="D22" s="31">
        <v>9.324</v>
      </c>
      <c r="E22" s="25">
        <v>9</v>
      </c>
      <c r="F22" s="33">
        <v>1.665</v>
      </c>
      <c r="G22" s="25">
        <v>2</v>
      </c>
      <c r="H22" s="185">
        <v>478</v>
      </c>
      <c r="I22" s="26">
        <f t="shared" si="0"/>
        <v>611</v>
      </c>
      <c r="J22" s="174">
        <f t="shared" si="1"/>
        <v>54</v>
      </c>
      <c r="K22" s="8"/>
      <c r="L22" s="8"/>
    </row>
    <row r="23" spans="1:12" s="2" customFormat="1" ht="33" customHeight="1">
      <c r="A23" s="23">
        <v>19</v>
      </c>
      <c r="B23" s="179">
        <v>141</v>
      </c>
      <c r="C23" s="24">
        <v>492</v>
      </c>
      <c r="D23" s="31">
        <v>9.842</v>
      </c>
      <c r="E23" s="25">
        <v>10</v>
      </c>
      <c r="F23" s="33">
        <v>1.7575</v>
      </c>
      <c r="G23" s="25">
        <v>2</v>
      </c>
      <c r="H23" s="185">
        <v>504</v>
      </c>
      <c r="I23" s="26">
        <f t="shared" si="0"/>
        <v>645</v>
      </c>
      <c r="J23" s="174">
        <f t="shared" si="1"/>
        <v>57</v>
      </c>
      <c r="K23" s="8"/>
      <c r="L23" s="8"/>
    </row>
    <row r="24" spans="1:12" s="2" customFormat="1" ht="33" customHeight="1">
      <c r="A24" s="23">
        <v>20</v>
      </c>
      <c r="B24" s="179">
        <v>148</v>
      </c>
      <c r="C24" s="24">
        <v>518</v>
      </c>
      <c r="D24" s="31">
        <v>10.36</v>
      </c>
      <c r="E24" s="25">
        <v>10</v>
      </c>
      <c r="F24" s="33">
        <v>1.85</v>
      </c>
      <c r="G24" s="25">
        <v>2</v>
      </c>
      <c r="H24" s="185">
        <v>530</v>
      </c>
      <c r="I24" s="26">
        <f t="shared" si="0"/>
        <v>678</v>
      </c>
      <c r="J24" s="174">
        <f t="shared" si="1"/>
        <v>60</v>
      </c>
      <c r="K24" s="8"/>
      <c r="L24" s="8"/>
    </row>
    <row r="25" spans="1:12" s="2" customFormat="1" ht="33" customHeight="1">
      <c r="A25" s="23">
        <v>21</v>
      </c>
      <c r="B25" s="179">
        <v>156</v>
      </c>
      <c r="C25" s="24">
        <v>544</v>
      </c>
      <c r="D25" s="31">
        <v>10.878</v>
      </c>
      <c r="E25" s="25">
        <v>11</v>
      </c>
      <c r="F25" s="33">
        <v>1.9425</v>
      </c>
      <c r="G25" s="25">
        <v>2</v>
      </c>
      <c r="H25" s="185">
        <v>557</v>
      </c>
      <c r="I25" s="26">
        <f t="shared" si="0"/>
        <v>713</v>
      </c>
      <c r="J25" s="174">
        <f t="shared" si="1"/>
        <v>63</v>
      </c>
      <c r="K25" s="8"/>
      <c r="L25" s="8"/>
    </row>
    <row r="26" spans="1:12" s="2" customFormat="1" ht="33" customHeight="1">
      <c r="A26" s="23">
        <v>22</v>
      </c>
      <c r="B26" s="179">
        <v>163</v>
      </c>
      <c r="C26" s="24">
        <v>570</v>
      </c>
      <c r="D26" s="31">
        <v>11.396</v>
      </c>
      <c r="E26" s="25">
        <v>11</v>
      </c>
      <c r="F26" s="33">
        <v>2.035</v>
      </c>
      <c r="G26" s="25">
        <v>2</v>
      </c>
      <c r="H26" s="185">
        <v>583</v>
      </c>
      <c r="I26" s="26">
        <f t="shared" si="0"/>
        <v>746</v>
      </c>
      <c r="J26" s="174">
        <f t="shared" si="1"/>
        <v>66</v>
      </c>
      <c r="K26" s="8"/>
      <c r="L26" s="8"/>
    </row>
    <row r="27" spans="1:12" s="2" customFormat="1" ht="33" customHeight="1">
      <c r="A27" s="23">
        <v>23</v>
      </c>
      <c r="B27" s="179">
        <v>170</v>
      </c>
      <c r="C27" s="24">
        <v>596</v>
      </c>
      <c r="D27" s="31">
        <v>11.914</v>
      </c>
      <c r="E27" s="25">
        <v>12</v>
      </c>
      <c r="F27" s="33">
        <v>2.1275</v>
      </c>
      <c r="G27" s="25">
        <v>2</v>
      </c>
      <c r="H27" s="185">
        <v>610</v>
      </c>
      <c r="I27" s="26">
        <f t="shared" si="0"/>
        <v>780</v>
      </c>
      <c r="J27" s="174">
        <f t="shared" si="1"/>
        <v>69</v>
      </c>
      <c r="K27" s="8"/>
      <c r="L27" s="8"/>
    </row>
    <row r="28" spans="1:12" s="2" customFormat="1" ht="33" customHeight="1">
      <c r="A28" s="23">
        <v>24</v>
      </c>
      <c r="B28" s="179">
        <v>178</v>
      </c>
      <c r="C28" s="24">
        <v>621</v>
      </c>
      <c r="D28" s="31">
        <v>12.432</v>
      </c>
      <c r="E28" s="25">
        <v>12</v>
      </c>
      <c r="F28" s="33">
        <v>2.22</v>
      </c>
      <c r="G28" s="25">
        <v>2</v>
      </c>
      <c r="H28" s="185">
        <v>635</v>
      </c>
      <c r="I28" s="26">
        <f t="shared" si="0"/>
        <v>813</v>
      </c>
      <c r="J28" s="174">
        <f t="shared" si="1"/>
        <v>72</v>
      </c>
      <c r="K28" s="8"/>
      <c r="L28" s="8"/>
    </row>
    <row r="29" spans="1:12" s="2" customFormat="1" ht="33" customHeight="1">
      <c r="A29" s="23">
        <v>25</v>
      </c>
      <c r="B29" s="179">
        <v>186</v>
      </c>
      <c r="C29" s="24">
        <v>648</v>
      </c>
      <c r="D29" s="31">
        <v>12.95</v>
      </c>
      <c r="E29" s="25">
        <v>13</v>
      </c>
      <c r="F29" s="33">
        <v>2.3125</v>
      </c>
      <c r="G29" s="25">
        <v>2</v>
      </c>
      <c r="H29" s="185">
        <v>663</v>
      </c>
      <c r="I29" s="26">
        <f t="shared" si="0"/>
        <v>849</v>
      </c>
      <c r="J29" s="174">
        <f t="shared" si="1"/>
        <v>75</v>
      </c>
      <c r="K29" s="8"/>
      <c r="L29" s="8"/>
    </row>
    <row r="30" spans="1:12" s="2" customFormat="1" ht="33" customHeight="1">
      <c r="A30" s="23">
        <v>26</v>
      </c>
      <c r="B30" s="179">
        <v>192</v>
      </c>
      <c r="C30" s="24">
        <v>673</v>
      </c>
      <c r="D30" s="31">
        <v>13.468</v>
      </c>
      <c r="E30" s="25">
        <v>13</v>
      </c>
      <c r="F30" s="33">
        <v>2.405</v>
      </c>
      <c r="G30" s="25">
        <v>2</v>
      </c>
      <c r="H30" s="185">
        <v>688</v>
      </c>
      <c r="I30" s="26">
        <f t="shared" si="0"/>
        <v>880</v>
      </c>
      <c r="J30" s="174">
        <f t="shared" si="1"/>
        <v>78</v>
      </c>
      <c r="K30" s="8"/>
      <c r="L30" s="8"/>
    </row>
    <row r="31" spans="1:12" s="2" customFormat="1" ht="33" customHeight="1">
      <c r="A31" s="23">
        <v>27</v>
      </c>
      <c r="B31" s="179">
        <v>200</v>
      </c>
      <c r="C31" s="24">
        <v>699</v>
      </c>
      <c r="D31" s="31">
        <v>13.986</v>
      </c>
      <c r="E31" s="25">
        <v>14</v>
      </c>
      <c r="F31" s="33">
        <v>2.4975</v>
      </c>
      <c r="G31" s="25">
        <v>3</v>
      </c>
      <c r="H31" s="185">
        <v>716</v>
      </c>
      <c r="I31" s="26">
        <f t="shared" si="0"/>
        <v>916</v>
      </c>
      <c r="J31" s="174">
        <f t="shared" si="1"/>
        <v>81</v>
      </c>
      <c r="K31" s="8"/>
      <c r="L31" s="8"/>
    </row>
    <row r="32" spans="1:12" s="2" customFormat="1" ht="33" customHeight="1">
      <c r="A32" s="23">
        <v>28</v>
      </c>
      <c r="B32" s="179">
        <v>207</v>
      </c>
      <c r="C32" s="24">
        <v>726</v>
      </c>
      <c r="D32" s="31">
        <v>14.504000000000001</v>
      </c>
      <c r="E32" s="25">
        <v>15</v>
      </c>
      <c r="F32" s="33">
        <v>2.59</v>
      </c>
      <c r="G32" s="25">
        <v>3</v>
      </c>
      <c r="H32" s="185">
        <v>744</v>
      </c>
      <c r="I32" s="26">
        <f t="shared" si="0"/>
        <v>951</v>
      </c>
      <c r="J32" s="174">
        <f t="shared" si="1"/>
        <v>84</v>
      </c>
      <c r="K32" s="8"/>
      <c r="L32" s="8"/>
    </row>
    <row r="33" spans="1:12" s="2" customFormat="1" ht="33" customHeight="1">
      <c r="A33" s="23">
        <v>29</v>
      </c>
      <c r="B33" s="179">
        <v>214</v>
      </c>
      <c r="C33" s="24">
        <v>751</v>
      </c>
      <c r="D33" s="31">
        <v>15.022</v>
      </c>
      <c r="E33" s="25">
        <v>15</v>
      </c>
      <c r="F33" s="33">
        <v>2.6825</v>
      </c>
      <c r="G33" s="25">
        <v>3</v>
      </c>
      <c r="H33" s="185">
        <v>769</v>
      </c>
      <c r="I33" s="26">
        <f t="shared" si="0"/>
        <v>983</v>
      </c>
      <c r="J33" s="174">
        <f t="shared" si="1"/>
        <v>87</v>
      </c>
      <c r="K33" s="8"/>
      <c r="L33" s="8"/>
    </row>
    <row r="34" spans="1:12" s="2" customFormat="1" ht="38.25" customHeight="1">
      <c r="A34" s="27">
        <v>30</v>
      </c>
      <c r="B34" s="180">
        <v>222</v>
      </c>
      <c r="C34" s="28">
        <v>777</v>
      </c>
      <c r="D34" s="31">
        <v>15.54</v>
      </c>
      <c r="E34" s="29">
        <v>16</v>
      </c>
      <c r="F34" s="33">
        <v>2.775</v>
      </c>
      <c r="G34" s="29">
        <v>3</v>
      </c>
      <c r="H34" s="186">
        <v>796</v>
      </c>
      <c r="I34" s="30">
        <f t="shared" si="0"/>
        <v>1018</v>
      </c>
      <c r="J34" s="175">
        <f t="shared" si="1"/>
        <v>90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21900</v>
      </c>
    </row>
    <row r="3" spans="1:12" ht="33" customHeight="1">
      <c r="A3" s="341"/>
      <c r="B3" s="345">
        <v>21900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14</v>
      </c>
      <c r="C5" s="19">
        <f aca="true" t="shared" si="1" ref="C5:C34">ROUND($B$3*$A5/30*$L$3*70/100,0)+ROUND($B$3*$A5/30*$L$4*70/100,0)</f>
        <v>51</v>
      </c>
      <c r="D5" s="20">
        <f aca="true" t="shared" si="2" ref="D5:D34">$B$3*$L$5/30*$A5</f>
        <v>1.022</v>
      </c>
      <c r="E5" s="21">
        <f aca="true" t="shared" si="3" ref="E5:E34">ROUND(D5,0)</f>
        <v>1</v>
      </c>
      <c r="F5" s="32">
        <f aca="true" t="shared" si="4" ref="F5:F34">$B$3*$L$6/30*$A5</f>
        <v>0.18250000000000002</v>
      </c>
      <c r="G5" s="21">
        <f>ROUNDUP(F5,0)</f>
        <v>1</v>
      </c>
      <c r="H5" s="184">
        <f aca="true" t="shared" si="5" ref="H5:H34">C5+E5+G5</f>
        <v>53</v>
      </c>
      <c r="I5" s="22">
        <f aca="true" t="shared" si="6" ref="I5:I34">B5+H5</f>
        <v>67</v>
      </c>
      <c r="J5" s="173">
        <f aca="true" t="shared" si="7" ref="J5:J34">ROUND($B$3*$L$7/30*A5,0)</f>
        <v>44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29</v>
      </c>
      <c r="C6" s="24">
        <f t="shared" si="1"/>
        <v>102</v>
      </c>
      <c r="D6" s="31">
        <f t="shared" si="2"/>
        <v>2.044</v>
      </c>
      <c r="E6" s="25">
        <f t="shared" si="3"/>
        <v>2</v>
      </c>
      <c r="F6" s="33">
        <f t="shared" si="4"/>
        <v>0.36500000000000005</v>
      </c>
      <c r="G6" s="25">
        <f>ROUNDUP(F6,0)</f>
        <v>1</v>
      </c>
      <c r="H6" s="185">
        <f t="shared" si="5"/>
        <v>105</v>
      </c>
      <c r="I6" s="26">
        <f t="shared" si="6"/>
        <v>134</v>
      </c>
      <c r="J6" s="174">
        <f t="shared" si="7"/>
        <v>88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43</v>
      </c>
      <c r="C7" s="24">
        <f t="shared" si="1"/>
        <v>153</v>
      </c>
      <c r="D7" s="31">
        <f t="shared" si="2"/>
        <v>3.066</v>
      </c>
      <c r="E7" s="25">
        <f t="shared" si="3"/>
        <v>3</v>
      </c>
      <c r="F7" s="33">
        <f t="shared" si="4"/>
        <v>0.5475000000000001</v>
      </c>
      <c r="G7" s="25">
        <f>ROUNDUP(F7,0)</f>
        <v>1</v>
      </c>
      <c r="H7" s="185">
        <f t="shared" si="5"/>
        <v>157</v>
      </c>
      <c r="I7" s="26">
        <f t="shared" si="6"/>
        <v>200</v>
      </c>
      <c r="J7" s="174">
        <f t="shared" si="7"/>
        <v>131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59</v>
      </c>
      <c r="C8" s="24">
        <f t="shared" si="1"/>
        <v>204</v>
      </c>
      <c r="D8" s="31">
        <f t="shared" si="2"/>
        <v>4.088</v>
      </c>
      <c r="E8" s="25">
        <f t="shared" si="3"/>
        <v>4</v>
      </c>
      <c r="F8" s="33">
        <f t="shared" si="4"/>
        <v>0.7300000000000001</v>
      </c>
      <c r="G8" s="25">
        <f>ROUNDUP(F8,0)</f>
        <v>1</v>
      </c>
      <c r="H8" s="185">
        <f t="shared" si="5"/>
        <v>209</v>
      </c>
      <c r="I8" s="26">
        <f t="shared" si="6"/>
        <v>268</v>
      </c>
      <c r="J8" s="174">
        <f t="shared" si="7"/>
        <v>175</v>
      </c>
      <c r="K8" s="8"/>
      <c r="L8" s="8"/>
    </row>
    <row r="9" spans="1:12" s="2" customFormat="1" ht="33" customHeight="1">
      <c r="A9" s="23">
        <v>5</v>
      </c>
      <c r="B9" s="179">
        <f t="shared" si="0"/>
        <v>73</v>
      </c>
      <c r="C9" s="24">
        <f t="shared" si="1"/>
        <v>256</v>
      </c>
      <c r="D9" s="31">
        <f t="shared" si="2"/>
        <v>5.11</v>
      </c>
      <c r="E9" s="25">
        <f t="shared" si="3"/>
        <v>5</v>
      </c>
      <c r="F9" s="33">
        <f t="shared" si="4"/>
        <v>0.9125000000000001</v>
      </c>
      <c r="G9" s="25">
        <f>ROUNDUP(F9,0)</f>
        <v>1</v>
      </c>
      <c r="H9" s="185">
        <f t="shared" si="5"/>
        <v>262</v>
      </c>
      <c r="I9" s="26">
        <f t="shared" si="6"/>
        <v>335</v>
      </c>
      <c r="J9" s="174">
        <f t="shared" si="7"/>
        <v>219</v>
      </c>
      <c r="K9" s="8"/>
      <c r="L9" s="8"/>
    </row>
    <row r="10" spans="1:12" s="2" customFormat="1" ht="33" customHeight="1">
      <c r="A10" s="23">
        <v>6</v>
      </c>
      <c r="B10" s="179">
        <f t="shared" si="0"/>
        <v>88</v>
      </c>
      <c r="C10" s="24">
        <f t="shared" si="1"/>
        <v>307</v>
      </c>
      <c r="D10" s="31">
        <f t="shared" si="2"/>
        <v>6.132</v>
      </c>
      <c r="E10" s="25">
        <f t="shared" si="3"/>
        <v>6</v>
      </c>
      <c r="F10" s="33">
        <f t="shared" si="4"/>
        <v>1.0950000000000002</v>
      </c>
      <c r="G10" s="25">
        <f aca="true" t="shared" si="8" ref="G10:G30">ROUND(F10,0)</f>
        <v>1</v>
      </c>
      <c r="H10" s="185">
        <f t="shared" si="5"/>
        <v>314</v>
      </c>
      <c r="I10" s="26">
        <f t="shared" si="6"/>
        <v>402</v>
      </c>
      <c r="J10" s="174">
        <f t="shared" si="7"/>
        <v>263</v>
      </c>
      <c r="K10" s="309" t="s">
        <v>296</v>
      </c>
      <c r="L10" s="310">
        <f>ROUND($L2*0.0469*0.3,0)</f>
        <v>308</v>
      </c>
    </row>
    <row r="11" spans="1:12" s="2" customFormat="1" ht="33" customHeight="1">
      <c r="A11" s="23">
        <v>7</v>
      </c>
      <c r="B11" s="179">
        <f t="shared" si="0"/>
        <v>102</v>
      </c>
      <c r="C11" s="24">
        <f t="shared" si="1"/>
        <v>358</v>
      </c>
      <c r="D11" s="31">
        <f t="shared" si="2"/>
        <v>7.154</v>
      </c>
      <c r="E11" s="25">
        <f t="shared" si="3"/>
        <v>7</v>
      </c>
      <c r="F11" s="33">
        <f t="shared" si="4"/>
        <v>1.2775</v>
      </c>
      <c r="G11" s="25">
        <f t="shared" si="8"/>
        <v>1</v>
      </c>
      <c r="H11" s="185">
        <f t="shared" si="5"/>
        <v>366</v>
      </c>
      <c r="I11" s="26">
        <f t="shared" si="6"/>
        <v>468</v>
      </c>
      <c r="J11" s="174">
        <f t="shared" si="7"/>
        <v>307</v>
      </c>
      <c r="K11" s="309" t="s">
        <v>297</v>
      </c>
      <c r="L11" s="311">
        <f>ROUND($L2*0.0469*0.6*(1+0.61),0)</f>
        <v>992</v>
      </c>
    </row>
    <row r="12" spans="1:12" s="2" customFormat="1" ht="33" customHeight="1">
      <c r="A12" s="23">
        <v>8</v>
      </c>
      <c r="B12" s="179">
        <f t="shared" si="0"/>
        <v>117</v>
      </c>
      <c r="C12" s="24">
        <f t="shared" si="1"/>
        <v>409</v>
      </c>
      <c r="D12" s="31">
        <f t="shared" si="2"/>
        <v>8.176</v>
      </c>
      <c r="E12" s="25">
        <f t="shared" si="3"/>
        <v>8</v>
      </c>
      <c r="F12" s="33">
        <f t="shared" si="4"/>
        <v>1.4600000000000002</v>
      </c>
      <c r="G12" s="25">
        <f t="shared" si="8"/>
        <v>1</v>
      </c>
      <c r="H12" s="185">
        <f t="shared" si="5"/>
        <v>418</v>
      </c>
      <c r="I12" s="26">
        <f t="shared" si="6"/>
        <v>535</v>
      </c>
      <c r="J12" s="174">
        <f t="shared" si="7"/>
        <v>350</v>
      </c>
      <c r="K12" s="8"/>
      <c r="L12" s="8"/>
    </row>
    <row r="13" spans="1:12" s="2" customFormat="1" ht="33" customHeight="1">
      <c r="A13" s="23">
        <v>9</v>
      </c>
      <c r="B13" s="179">
        <f t="shared" si="0"/>
        <v>131</v>
      </c>
      <c r="C13" s="24">
        <f t="shared" si="1"/>
        <v>460</v>
      </c>
      <c r="D13" s="31">
        <f t="shared" si="2"/>
        <v>9.198</v>
      </c>
      <c r="E13" s="25">
        <f t="shared" si="3"/>
        <v>9</v>
      </c>
      <c r="F13" s="33">
        <f t="shared" si="4"/>
        <v>1.6425000000000003</v>
      </c>
      <c r="G13" s="25">
        <f t="shared" si="8"/>
        <v>2</v>
      </c>
      <c r="H13" s="185">
        <f t="shared" si="5"/>
        <v>471</v>
      </c>
      <c r="I13" s="26">
        <f t="shared" si="6"/>
        <v>602</v>
      </c>
      <c r="J13" s="174">
        <f t="shared" si="7"/>
        <v>394</v>
      </c>
      <c r="K13" s="8"/>
      <c r="L13" s="8"/>
    </row>
    <row r="14" spans="1:12" s="2" customFormat="1" ht="33" customHeight="1">
      <c r="A14" s="23">
        <v>10</v>
      </c>
      <c r="B14" s="179">
        <f t="shared" si="0"/>
        <v>146</v>
      </c>
      <c r="C14" s="24">
        <f t="shared" si="1"/>
        <v>511</v>
      </c>
      <c r="D14" s="31">
        <f t="shared" si="2"/>
        <v>10.22</v>
      </c>
      <c r="E14" s="25">
        <f t="shared" si="3"/>
        <v>10</v>
      </c>
      <c r="F14" s="33">
        <f t="shared" si="4"/>
        <v>1.8250000000000002</v>
      </c>
      <c r="G14" s="25">
        <f t="shared" si="8"/>
        <v>2</v>
      </c>
      <c r="H14" s="185">
        <f t="shared" si="5"/>
        <v>523</v>
      </c>
      <c r="I14" s="26">
        <f t="shared" si="6"/>
        <v>669</v>
      </c>
      <c r="J14" s="174">
        <f t="shared" si="7"/>
        <v>438</v>
      </c>
      <c r="K14" s="8"/>
      <c r="L14" s="8"/>
    </row>
    <row r="15" spans="1:12" s="2" customFormat="1" ht="33" customHeight="1">
      <c r="A15" s="23">
        <v>11</v>
      </c>
      <c r="B15" s="179">
        <f t="shared" si="0"/>
        <v>161</v>
      </c>
      <c r="C15" s="24">
        <f t="shared" si="1"/>
        <v>562</v>
      </c>
      <c r="D15" s="31">
        <f t="shared" si="2"/>
        <v>11.242</v>
      </c>
      <c r="E15" s="25">
        <f t="shared" si="3"/>
        <v>11</v>
      </c>
      <c r="F15" s="33">
        <f t="shared" si="4"/>
        <v>2.0075000000000003</v>
      </c>
      <c r="G15" s="25">
        <f t="shared" si="8"/>
        <v>2</v>
      </c>
      <c r="H15" s="185">
        <f t="shared" si="5"/>
        <v>575</v>
      </c>
      <c r="I15" s="26">
        <f t="shared" si="6"/>
        <v>736</v>
      </c>
      <c r="J15" s="174">
        <f t="shared" si="7"/>
        <v>482</v>
      </c>
      <c r="K15" s="8"/>
      <c r="L15" s="8"/>
    </row>
    <row r="16" spans="1:12" s="2" customFormat="1" ht="33" customHeight="1">
      <c r="A16" s="23">
        <v>12</v>
      </c>
      <c r="B16" s="179">
        <f t="shared" si="0"/>
        <v>176</v>
      </c>
      <c r="C16" s="24">
        <f t="shared" si="1"/>
        <v>613</v>
      </c>
      <c r="D16" s="31">
        <f t="shared" si="2"/>
        <v>12.264</v>
      </c>
      <c r="E16" s="25">
        <f t="shared" si="3"/>
        <v>12</v>
      </c>
      <c r="F16" s="33">
        <f t="shared" si="4"/>
        <v>2.1900000000000004</v>
      </c>
      <c r="G16" s="25">
        <f t="shared" si="8"/>
        <v>2</v>
      </c>
      <c r="H16" s="185">
        <f t="shared" si="5"/>
        <v>627</v>
      </c>
      <c r="I16" s="26">
        <f t="shared" si="6"/>
        <v>803</v>
      </c>
      <c r="J16" s="174">
        <f t="shared" si="7"/>
        <v>526</v>
      </c>
      <c r="K16" s="8"/>
      <c r="L16" s="8"/>
    </row>
    <row r="17" spans="1:12" s="2" customFormat="1" ht="33" customHeight="1">
      <c r="A17" s="23">
        <v>13</v>
      </c>
      <c r="B17" s="179">
        <f t="shared" si="0"/>
        <v>190</v>
      </c>
      <c r="C17" s="24">
        <f t="shared" si="1"/>
        <v>664</v>
      </c>
      <c r="D17" s="31">
        <f t="shared" si="2"/>
        <v>13.286</v>
      </c>
      <c r="E17" s="25">
        <f t="shared" si="3"/>
        <v>13</v>
      </c>
      <c r="F17" s="33">
        <f t="shared" si="4"/>
        <v>2.3725000000000005</v>
      </c>
      <c r="G17" s="25">
        <f t="shared" si="8"/>
        <v>2</v>
      </c>
      <c r="H17" s="185">
        <f t="shared" si="5"/>
        <v>679</v>
      </c>
      <c r="I17" s="26">
        <f t="shared" si="6"/>
        <v>869</v>
      </c>
      <c r="J17" s="174">
        <f t="shared" si="7"/>
        <v>569</v>
      </c>
      <c r="K17" s="8"/>
      <c r="L17" s="8"/>
    </row>
    <row r="18" spans="1:12" s="2" customFormat="1" ht="33" customHeight="1">
      <c r="A18" s="23">
        <v>14</v>
      </c>
      <c r="B18" s="179">
        <f t="shared" si="0"/>
        <v>204</v>
      </c>
      <c r="C18" s="24">
        <f t="shared" si="1"/>
        <v>716</v>
      </c>
      <c r="D18" s="31">
        <f t="shared" si="2"/>
        <v>14.308</v>
      </c>
      <c r="E18" s="25">
        <f t="shared" si="3"/>
        <v>14</v>
      </c>
      <c r="F18" s="33">
        <f t="shared" si="4"/>
        <v>2.555</v>
      </c>
      <c r="G18" s="25">
        <f t="shared" si="8"/>
        <v>3</v>
      </c>
      <c r="H18" s="185">
        <f t="shared" si="5"/>
        <v>733</v>
      </c>
      <c r="I18" s="26">
        <f t="shared" si="6"/>
        <v>937</v>
      </c>
      <c r="J18" s="174">
        <f t="shared" si="7"/>
        <v>613</v>
      </c>
      <c r="K18" s="8"/>
      <c r="L18" s="8"/>
    </row>
    <row r="19" spans="1:12" s="2" customFormat="1" ht="33" customHeight="1">
      <c r="A19" s="23">
        <v>15</v>
      </c>
      <c r="B19" s="179">
        <f t="shared" si="0"/>
        <v>219</v>
      </c>
      <c r="C19" s="24">
        <f t="shared" si="1"/>
        <v>767</v>
      </c>
      <c r="D19" s="31">
        <f t="shared" si="2"/>
        <v>15.33</v>
      </c>
      <c r="E19" s="25">
        <f t="shared" si="3"/>
        <v>15</v>
      </c>
      <c r="F19" s="33">
        <f t="shared" si="4"/>
        <v>2.7375000000000003</v>
      </c>
      <c r="G19" s="25">
        <f t="shared" si="8"/>
        <v>3</v>
      </c>
      <c r="H19" s="185">
        <f t="shared" si="5"/>
        <v>785</v>
      </c>
      <c r="I19" s="26">
        <f t="shared" si="6"/>
        <v>1004</v>
      </c>
      <c r="J19" s="174">
        <f t="shared" si="7"/>
        <v>657</v>
      </c>
      <c r="K19" s="8"/>
      <c r="L19" s="8"/>
    </row>
    <row r="20" spans="1:12" s="2" customFormat="1" ht="33" customHeight="1">
      <c r="A20" s="23">
        <v>16</v>
      </c>
      <c r="B20" s="179">
        <f t="shared" si="0"/>
        <v>233</v>
      </c>
      <c r="C20" s="24">
        <f t="shared" si="1"/>
        <v>818</v>
      </c>
      <c r="D20" s="31">
        <f t="shared" si="2"/>
        <v>16.352</v>
      </c>
      <c r="E20" s="25">
        <f t="shared" si="3"/>
        <v>16</v>
      </c>
      <c r="F20" s="33">
        <f t="shared" si="4"/>
        <v>2.9200000000000004</v>
      </c>
      <c r="G20" s="25">
        <f t="shared" si="8"/>
        <v>3</v>
      </c>
      <c r="H20" s="185">
        <f t="shared" si="5"/>
        <v>837</v>
      </c>
      <c r="I20" s="26">
        <f t="shared" si="6"/>
        <v>1070</v>
      </c>
      <c r="J20" s="174">
        <f t="shared" si="7"/>
        <v>701</v>
      </c>
      <c r="K20" s="8"/>
      <c r="L20" s="8"/>
    </row>
    <row r="21" spans="1:12" s="2" customFormat="1" ht="33" customHeight="1">
      <c r="A21" s="23">
        <v>17</v>
      </c>
      <c r="B21" s="179">
        <f t="shared" si="0"/>
        <v>248</v>
      </c>
      <c r="C21" s="24">
        <f t="shared" si="1"/>
        <v>869</v>
      </c>
      <c r="D21" s="31">
        <f t="shared" si="2"/>
        <v>17.374</v>
      </c>
      <c r="E21" s="25">
        <f t="shared" si="3"/>
        <v>17</v>
      </c>
      <c r="F21" s="33">
        <f t="shared" si="4"/>
        <v>3.1025000000000005</v>
      </c>
      <c r="G21" s="25">
        <f t="shared" si="8"/>
        <v>3</v>
      </c>
      <c r="H21" s="185">
        <f t="shared" si="5"/>
        <v>889</v>
      </c>
      <c r="I21" s="26">
        <f t="shared" si="6"/>
        <v>1137</v>
      </c>
      <c r="J21" s="174">
        <f t="shared" si="7"/>
        <v>745</v>
      </c>
      <c r="K21" s="8"/>
      <c r="L21" s="8"/>
    </row>
    <row r="22" spans="1:12" s="2" customFormat="1" ht="33" customHeight="1">
      <c r="A22" s="23">
        <v>18</v>
      </c>
      <c r="B22" s="179">
        <f t="shared" si="0"/>
        <v>263</v>
      </c>
      <c r="C22" s="24">
        <f t="shared" si="1"/>
        <v>920</v>
      </c>
      <c r="D22" s="31">
        <f t="shared" si="2"/>
        <v>18.396</v>
      </c>
      <c r="E22" s="25">
        <f t="shared" si="3"/>
        <v>18</v>
      </c>
      <c r="F22" s="33">
        <f t="shared" si="4"/>
        <v>3.2850000000000006</v>
      </c>
      <c r="G22" s="25">
        <f t="shared" si="8"/>
        <v>3</v>
      </c>
      <c r="H22" s="185">
        <f t="shared" si="5"/>
        <v>941</v>
      </c>
      <c r="I22" s="26">
        <f t="shared" si="6"/>
        <v>1204</v>
      </c>
      <c r="J22" s="174">
        <f t="shared" si="7"/>
        <v>788</v>
      </c>
      <c r="K22" s="8"/>
      <c r="L22" s="8"/>
    </row>
    <row r="23" spans="1:12" s="2" customFormat="1" ht="33" customHeight="1">
      <c r="A23" s="23">
        <v>19</v>
      </c>
      <c r="B23" s="179">
        <f t="shared" si="0"/>
        <v>278</v>
      </c>
      <c r="C23" s="24">
        <f t="shared" si="1"/>
        <v>971</v>
      </c>
      <c r="D23" s="31">
        <f t="shared" si="2"/>
        <v>19.418</v>
      </c>
      <c r="E23" s="25">
        <f t="shared" si="3"/>
        <v>19</v>
      </c>
      <c r="F23" s="33">
        <f t="shared" si="4"/>
        <v>3.4675000000000002</v>
      </c>
      <c r="G23" s="25">
        <f t="shared" si="8"/>
        <v>3</v>
      </c>
      <c r="H23" s="185">
        <f t="shared" si="5"/>
        <v>993</v>
      </c>
      <c r="I23" s="26">
        <f t="shared" si="6"/>
        <v>1271</v>
      </c>
      <c r="J23" s="174">
        <f t="shared" si="7"/>
        <v>832</v>
      </c>
      <c r="K23" s="8"/>
      <c r="L23" s="8"/>
    </row>
    <row r="24" spans="1:12" s="2" customFormat="1" ht="33" customHeight="1">
      <c r="A24" s="23">
        <v>20</v>
      </c>
      <c r="B24" s="179">
        <f t="shared" si="0"/>
        <v>292</v>
      </c>
      <c r="C24" s="24">
        <f t="shared" si="1"/>
        <v>1022</v>
      </c>
      <c r="D24" s="31">
        <f t="shared" si="2"/>
        <v>20.44</v>
      </c>
      <c r="E24" s="25">
        <f t="shared" si="3"/>
        <v>20</v>
      </c>
      <c r="F24" s="33">
        <f t="shared" si="4"/>
        <v>3.6500000000000004</v>
      </c>
      <c r="G24" s="25">
        <f t="shared" si="8"/>
        <v>4</v>
      </c>
      <c r="H24" s="185">
        <f t="shared" si="5"/>
        <v>1046</v>
      </c>
      <c r="I24" s="26">
        <f t="shared" si="6"/>
        <v>1338</v>
      </c>
      <c r="J24" s="174">
        <f t="shared" si="7"/>
        <v>876</v>
      </c>
      <c r="K24" s="8"/>
      <c r="L24" s="8"/>
    </row>
    <row r="25" spans="1:12" s="2" customFormat="1" ht="33" customHeight="1">
      <c r="A25" s="23">
        <v>21</v>
      </c>
      <c r="B25" s="179">
        <f t="shared" si="0"/>
        <v>307</v>
      </c>
      <c r="C25" s="24">
        <f t="shared" si="1"/>
        <v>1073</v>
      </c>
      <c r="D25" s="31">
        <f t="shared" si="2"/>
        <v>21.462</v>
      </c>
      <c r="E25" s="25">
        <f t="shared" si="3"/>
        <v>21</v>
      </c>
      <c r="F25" s="33">
        <f t="shared" si="4"/>
        <v>3.8325000000000005</v>
      </c>
      <c r="G25" s="25">
        <f t="shared" si="8"/>
        <v>4</v>
      </c>
      <c r="H25" s="185">
        <f t="shared" si="5"/>
        <v>1098</v>
      </c>
      <c r="I25" s="26">
        <f t="shared" si="6"/>
        <v>1405</v>
      </c>
      <c r="J25" s="174">
        <f t="shared" si="7"/>
        <v>920</v>
      </c>
      <c r="K25" s="8"/>
      <c r="L25" s="8"/>
    </row>
    <row r="26" spans="1:12" s="2" customFormat="1" ht="33" customHeight="1">
      <c r="A26" s="23">
        <v>22</v>
      </c>
      <c r="B26" s="179">
        <f t="shared" si="0"/>
        <v>321</v>
      </c>
      <c r="C26" s="24">
        <f t="shared" si="1"/>
        <v>1124</v>
      </c>
      <c r="D26" s="31">
        <f t="shared" si="2"/>
        <v>22.484</v>
      </c>
      <c r="E26" s="25">
        <f t="shared" si="3"/>
        <v>22</v>
      </c>
      <c r="F26" s="33">
        <f t="shared" si="4"/>
        <v>4.015000000000001</v>
      </c>
      <c r="G26" s="25">
        <f t="shared" si="8"/>
        <v>4</v>
      </c>
      <c r="H26" s="185">
        <f t="shared" si="5"/>
        <v>1150</v>
      </c>
      <c r="I26" s="26">
        <f t="shared" si="6"/>
        <v>1471</v>
      </c>
      <c r="J26" s="174">
        <f t="shared" si="7"/>
        <v>964</v>
      </c>
      <c r="K26" s="8"/>
      <c r="L26" s="8"/>
    </row>
    <row r="27" spans="1:12" s="2" customFormat="1" ht="33" customHeight="1">
      <c r="A27" s="23">
        <v>23</v>
      </c>
      <c r="B27" s="179">
        <f t="shared" si="0"/>
        <v>336</v>
      </c>
      <c r="C27" s="24">
        <f t="shared" si="1"/>
        <v>1176</v>
      </c>
      <c r="D27" s="31">
        <f t="shared" si="2"/>
        <v>23.506</v>
      </c>
      <c r="E27" s="25">
        <f t="shared" si="3"/>
        <v>24</v>
      </c>
      <c r="F27" s="33">
        <f t="shared" si="4"/>
        <v>4.197500000000001</v>
      </c>
      <c r="G27" s="25">
        <f t="shared" si="8"/>
        <v>4</v>
      </c>
      <c r="H27" s="185">
        <f t="shared" si="5"/>
        <v>1204</v>
      </c>
      <c r="I27" s="26">
        <f t="shared" si="6"/>
        <v>1540</v>
      </c>
      <c r="J27" s="174">
        <f t="shared" si="7"/>
        <v>1007</v>
      </c>
      <c r="K27" s="8"/>
      <c r="L27" s="8"/>
    </row>
    <row r="28" spans="1:12" s="2" customFormat="1" ht="33" customHeight="1">
      <c r="A28" s="23">
        <v>24</v>
      </c>
      <c r="B28" s="179">
        <f t="shared" si="0"/>
        <v>350</v>
      </c>
      <c r="C28" s="24">
        <f t="shared" si="1"/>
        <v>1227</v>
      </c>
      <c r="D28" s="31">
        <f t="shared" si="2"/>
        <v>24.528</v>
      </c>
      <c r="E28" s="25">
        <f t="shared" si="3"/>
        <v>25</v>
      </c>
      <c r="F28" s="33">
        <f t="shared" si="4"/>
        <v>4.380000000000001</v>
      </c>
      <c r="G28" s="25">
        <f t="shared" si="8"/>
        <v>4</v>
      </c>
      <c r="H28" s="185">
        <f t="shared" si="5"/>
        <v>1256</v>
      </c>
      <c r="I28" s="26">
        <f t="shared" si="6"/>
        <v>1606</v>
      </c>
      <c r="J28" s="174">
        <f t="shared" si="7"/>
        <v>1051</v>
      </c>
      <c r="K28" s="8"/>
      <c r="L28" s="8"/>
    </row>
    <row r="29" spans="1:12" s="2" customFormat="1" ht="33" customHeight="1">
      <c r="A29" s="23">
        <v>25</v>
      </c>
      <c r="B29" s="179">
        <f t="shared" si="0"/>
        <v>366</v>
      </c>
      <c r="C29" s="24">
        <f t="shared" si="1"/>
        <v>1278</v>
      </c>
      <c r="D29" s="31">
        <f t="shared" si="2"/>
        <v>25.55</v>
      </c>
      <c r="E29" s="25">
        <f t="shared" si="3"/>
        <v>26</v>
      </c>
      <c r="F29" s="33">
        <f t="shared" si="4"/>
        <v>4.562500000000001</v>
      </c>
      <c r="G29" s="25">
        <f t="shared" si="8"/>
        <v>5</v>
      </c>
      <c r="H29" s="185">
        <f t="shared" si="5"/>
        <v>1309</v>
      </c>
      <c r="I29" s="26">
        <f t="shared" si="6"/>
        <v>1675</v>
      </c>
      <c r="J29" s="174">
        <f t="shared" si="7"/>
        <v>1095</v>
      </c>
      <c r="K29" s="8"/>
      <c r="L29" s="8"/>
    </row>
    <row r="30" spans="1:12" s="2" customFormat="1" ht="33" customHeight="1">
      <c r="A30" s="23">
        <v>26</v>
      </c>
      <c r="B30" s="179">
        <f t="shared" si="0"/>
        <v>380</v>
      </c>
      <c r="C30" s="24">
        <f t="shared" si="1"/>
        <v>1329</v>
      </c>
      <c r="D30" s="31">
        <f t="shared" si="2"/>
        <v>26.572</v>
      </c>
      <c r="E30" s="25">
        <f t="shared" si="3"/>
        <v>27</v>
      </c>
      <c r="F30" s="33">
        <f t="shared" si="4"/>
        <v>4.745000000000001</v>
      </c>
      <c r="G30" s="25">
        <f t="shared" si="8"/>
        <v>5</v>
      </c>
      <c r="H30" s="185">
        <f t="shared" si="5"/>
        <v>1361</v>
      </c>
      <c r="I30" s="26">
        <f t="shared" si="6"/>
        <v>1741</v>
      </c>
      <c r="J30" s="174">
        <f t="shared" si="7"/>
        <v>1139</v>
      </c>
      <c r="K30" s="8"/>
      <c r="L30" s="8"/>
    </row>
    <row r="31" spans="1:12" s="2" customFormat="1" ht="33" customHeight="1">
      <c r="A31" s="23">
        <v>27</v>
      </c>
      <c r="B31" s="179">
        <f t="shared" si="0"/>
        <v>394</v>
      </c>
      <c r="C31" s="24">
        <f t="shared" si="1"/>
        <v>1380</v>
      </c>
      <c r="D31" s="31">
        <f t="shared" si="2"/>
        <v>27.594</v>
      </c>
      <c r="E31" s="25">
        <f t="shared" si="3"/>
        <v>28</v>
      </c>
      <c r="F31" s="33">
        <f t="shared" si="4"/>
        <v>4.9275</v>
      </c>
      <c r="G31" s="25">
        <f>ROUNDUP(F31,0)</f>
        <v>5</v>
      </c>
      <c r="H31" s="185">
        <f t="shared" si="5"/>
        <v>1413</v>
      </c>
      <c r="I31" s="26">
        <f t="shared" si="6"/>
        <v>1807</v>
      </c>
      <c r="J31" s="174">
        <f t="shared" si="7"/>
        <v>1183</v>
      </c>
      <c r="K31" s="8"/>
      <c r="L31" s="8"/>
    </row>
    <row r="32" spans="1:12" s="2" customFormat="1" ht="33" customHeight="1">
      <c r="A32" s="23">
        <v>28</v>
      </c>
      <c r="B32" s="179">
        <f t="shared" si="0"/>
        <v>409</v>
      </c>
      <c r="C32" s="24">
        <f t="shared" si="1"/>
        <v>1431</v>
      </c>
      <c r="D32" s="31">
        <f t="shared" si="2"/>
        <v>28.616</v>
      </c>
      <c r="E32" s="25">
        <f t="shared" si="3"/>
        <v>29</v>
      </c>
      <c r="F32" s="33">
        <f t="shared" si="4"/>
        <v>5.11</v>
      </c>
      <c r="G32" s="25">
        <f>ROUND(F32,0)</f>
        <v>5</v>
      </c>
      <c r="H32" s="185">
        <f t="shared" si="5"/>
        <v>1465</v>
      </c>
      <c r="I32" s="26">
        <f t="shared" si="6"/>
        <v>1874</v>
      </c>
      <c r="J32" s="174">
        <f t="shared" si="7"/>
        <v>1226</v>
      </c>
      <c r="K32" s="8"/>
      <c r="L32" s="8"/>
    </row>
    <row r="33" spans="1:12" s="2" customFormat="1" ht="33" customHeight="1">
      <c r="A33" s="23">
        <v>29</v>
      </c>
      <c r="B33" s="179">
        <f t="shared" si="0"/>
        <v>423</v>
      </c>
      <c r="C33" s="24">
        <f t="shared" si="1"/>
        <v>1482</v>
      </c>
      <c r="D33" s="31">
        <f t="shared" si="2"/>
        <v>29.638</v>
      </c>
      <c r="E33" s="25">
        <f t="shared" si="3"/>
        <v>30</v>
      </c>
      <c r="F33" s="33">
        <f t="shared" si="4"/>
        <v>5.2925</v>
      </c>
      <c r="G33" s="25">
        <f>ROUND(F33,0)</f>
        <v>5</v>
      </c>
      <c r="H33" s="185">
        <f t="shared" si="5"/>
        <v>1517</v>
      </c>
      <c r="I33" s="26">
        <f t="shared" si="6"/>
        <v>1940</v>
      </c>
      <c r="J33" s="174">
        <f t="shared" si="7"/>
        <v>1270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438</v>
      </c>
      <c r="C34" s="28">
        <f t="shared" si="1"/>
        <v>1533</v>
      </c>
      <c r="D34" s="31">
        <f t="shared" si="2"/>
        <v>30.66</v>
      </c>
      <c r="E34" s="29">
        <f t="shared" si="3"/>
        <v>31</v>
      </c>
      <c r="F34" s="33">
        <f t="shared" si="4"/>
        <v>5.4750000000000005</v>
      </c>
      <c r="G34" s="29">
        <f>ROUND(F34,0)</f>
        <v>5</v>
      </c>
      <c r="H34" s="186">
        <f t="shared" si="5"/>
        <v>1569</v>
      </c>
      <c r="I34" s="30">
        <f t="shared" si="6"/>
        <v>2007</v>
      </c>
      <c r="J34" s="175">
        <f t="shared" si="7"/>
        <v>1314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22800</v>
      </c>
    </row>
    <row r="3" spans="1:12" ht="33" customHeight="1">
      <c r="A3" s="341"/>
      <c r="B3" s="345">
        <v>22800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16</v>
      </c>
      <c r="C5" s="19">
        <f aca="true" t="shared" si="1" ref="C5:C34">ROUND($B$3*$A5/30*$L$3*70/100,0)+ROUND($B$3*$A5/30*$L$4*70/100,0)</f>
        <v>53</v>
      </c>
      <c r="D5" s="20">
        <f aca="true" t="shared" si="2" ref="D5:D34">$B$3*$L$5/30*$A5</f>
        <v>1.0639999999999998</v>
      </c>
      <c r="E5" s="21">
        <f aca="true" t="shared" si="3" ref="E5:E34">ROUND(D5,0)</f>
        <v>1</v>
      </c>
      <c r="F5" s="32">
        <f aca="true" t="shared" si="4" ref="F5:F34">$B$3*$L$6/30*$A5</f>
        <v>0.19</v>
      </c>
      <c r="G5" s="21">
        <f>ROUNDUP(F5,0)</f>
        <v>1</v>
      </c>
      <c r="H5" s="184">
        <f aca="true" t="shared" si="5" ref="H5:H34">C5+E5+G5</f>
        <v>55</v>
      </c>
      <c r="I5" s="22">
        <f aca="true" t="shared" si="6" ref="I5:I34">B5+H5</f>
        <v>71</v>
      </c>
      <c r="J5" s="173">
        <f aca="true" t="shared" si="7" ref="J5:J34">ROUND($B$3*$L$7/30*A5,0)</f>
        <v>46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30</v>
      </c>
      <c r="C6" s="24">
        <f t="shared" si="1"/>
        <v>107</v>
      </c>
      <c r="D6" s="31">
        <f t="shared" si="2"/>
        <v>2.1279999999999997</v>
      </c>
      <c r="E6" s="25">
        <f t="shared" si="3"/>
        <v>2</v>
      </c>
      <c r="F6" s="33">
        <f t="shared" si="4"/>
        <v>0.38</v>
      </c>
      <c r="G6" s="25">
        <f>ROUNDUP(F6,0)</f>
        <v>1</v>
      </c>
      <c r="H6" s="185">
        <f t="shared" si="5"/>
        <v>110</v>
      </c>
      <c r="I6" s="26">
        <f t="shared" si="6"/>
        <v>140</v>
      </c>
      <c r="J6" s="174">
        <f t="shared" si="7"/>
        <v>91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46</v>
      </c>
      <c r="C7" s="24">
        <f t="shared" si="1"/>
        <v>160</v>
      </c>
      <c r="D7" s="31">
        <f t="shared" si="2"/>
        <v>3.1919999999999993</v>
      </c>
      <c r="E7" s="25">
        <f t="shared" si="3"/>
        <v>3</v>
      </c>
      <c r="F7" s="33">
        <f t="shared" si="4"/>
        <v>0.5700000000000001</v>
      </c>
      <c r="G7" s="25">
        <f>ROUNDUP(F7,0)</f>
        <v>1</v>
      </c>
      <c r="H7" s="185">
        <f t="shared" si="5"/>
        <v>164</v>
      </c>
      <c r="I7" s="26">
        <f t="shared" si="6"/>
        <v>210</v>
      </c>
      <c r="J7" s="174">
        <f t="shared" si="7"/>
        <v>137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61</v>
      </c>
      <c r="C8" s="24">
        <f t="shared" si="1"/>
        <v>213</v>
      </c>
      <c r="D8" s="31">
        <f t="shared" si="2"/>
        <v>4.255999999999999</v>
      </c>
      <c r="E8" s="25">
        <f t="shared" si="3"/>
        <v>4</v>
      </c>
      <c r="F8" s="33">
        <f t="shared" si="4"/>
        <v>0.76</v>
      </c>
      <c r="G8" s="25">
        <f>ROUNDUP(F8,0)</f>
        <v>1</v>
      </c>
      <c r="H8" s="185">
        <f t="shared" si="5"/>
        <v>218</v>
      </c>
      <c r="I8" s="26">
        <f t="shared" si="6"/>
        <v>279</v>
      </c>
      <c r="J8" s="174">
        <f t="shared" si="7"/>
        <v>182</v>
      </c>
      <c r="K8" s="8"/>
      <c r="L8" s="8"/>
    </row>
    <row r="9" spans="1:12" s="2" customFormat="1" ht="33" customHeight="1">
      <c r="A9" s="23">
        <v>5</v>
      </c>
      <c r="B9" s="179">
        <f t="shared" si="0"/>
        <v>76</v>
      </c>
      <c r="C9" s="24">
        <f t="shared" si="1"/>
        <v>266</v>
      </c>
      <c r="D9" s="31">
        <f t="shared" si="2"/>
        <v>5.319999999999999</v>
      </c>
      <c r="E9" s="25">
        <f t="shared" si="3"/>
        <v>5</v>
      </c>
      <c r="F9" s="33">
        <f t="shared" si="4"/>
        <v>0.95</v>
      </c>
      <c r="G9" s="25">
        <f>ROUNDUP(F9,0)</f>
        <v>1</v>
      </c>
      <c r="H9" s="185">
        <f t="shared" si="5"/>
        <v>272</v>
      </c>
      <c r="I9" s="26">
        <f t="shared" si="6"/>
        <v>348</v>
      </c>
      <c r="J9" s="174">
        <f t="shared" si="7"/>
        <v>228</v>
      </c>
      <c r="K9" s="8"/>
      <c r="L9" s="8"/>
    </row>
    <row r="10" spans="1:12" s="2" customFormat="1" ht="33" customHeight="1">
      <c r="A10" s="23">
        <v>6</v>
      </c>
      <c r="B10" s="179">
        <f t="shared" si="0"/>
        <v>91</v>
      </c>
      <c r="C10" s="24">
        <f t="shared" si="1"/>
        <v>319</v>
      </c>
      <c r="D10" s="31">
        <f t="shared" si="2"/>
        <v>6.383999999999999</v>
      </c>
      <c r="E10" s="25">
        <f t="shared" si="3"/>
        <v>6</v>
      </c>
      <c r="F10" s="33">
        <f t="shared" si="4"/>
        <v>1.1400000000000001</v>
      </c>
      <c r="G10" s="25">
        <f aca="true" t="shared" si="8" ref="G10:G30">ROUND(F10,0)</f>
        <v>1</v>
      </c>
      <c r="H10" s="185">
        <f t="shared" si="5"/>
        <v>326</v>
      </c>
      <c r="I10" s="26">
        <f t="shared" si="6"/>
        <v>417</v>
      </c>
      <c r="J10" s="174">
        <f t="shared" si="7"/>
        <v>274</v>
      </c>
      <c r="K10" s="309" t="s">
        <v>296</v>
      </c>
      <c r="L10" s="310">
        <f>ROUND($L2*0.0469*0.3,0)</f>
        <v>321</v>
      </c>
    </row>
    <row r="11" spans="1:12" s="2" customFormat="1" ht="33" customHeight="1">
      <c r="A11" s="23">
        <v>7</v>
      </c>
      <c r="B11" s="179">
        <f t="shared" si="0"/>
        <v>107</v>
      </c>
      <c r="C11" s="24">
        <f t="shared" si="1"/>
        <v>372</v>
      </c>
      <c r="D11" s="31">
        <f t="shared" si="2"/>
        <v>7.447999999999999</v>
      </c>
      <c r="E11" s="25">
        <f t="shared" si="3"/>
        <v>7</v>
      </c>
      <c r="F11" s="33">
        <f t="shared" si="4"/>
        <v>1.33</v>
      </c>
      <c r="G11" s="25">
        <f t="shared" si="8"/>
        <v>1</v>
      </c>
      <c r="H11" s="185">
        <f t="shared" si="5"/>
        <v>380</v>
      </c>
      <c r="I11" s="26">
        <f t="shared" si="6"/>
        <v>487</v>
      </c>
      <c r="J11" s="174">
        <f t="shared" si="7"/>
        <v>319</v>
      </c>
      <c r="K11" s="309" t="s">
        <v>297</v>
      </c>
      <c r="L11" s="311">
        <f>ROUND($L2*0.0469*0.6*(1+0.61),0)</f>
        <v>1033</v>
      </c>
    </row>
    <row r="12" spans="1:12" s="2" customFormat="1" ht="33" customHeight="1">
      <c r="A12" s="23">
        <v>8</v>
      </c>
      <c r="B12" s="179">
        <f t="shared" si="0"/>
        <v>121</v>
      </c>
      <c r="C12" s="24">
        <f t="shared" si="1"/>
        <v>426</v>
      </c>
      <c r="D12" s="31">
        <f t="shared" si="2"/>
        <v>8.511999999999999</v>
      </c>
      <c r="E12" s="25">
        <f t="shared" si="3"/>
        <v>9</v>
      </c>
      <c r="F12" s="33">
        <f t="shared" si="4"/>
        <v>1.52</v>
      </c>
      <c r="G12" s="25">
        <f t="shared" si="8"/>
        <v>2</v>
      </c>
      <c r="H12" s="185">
        <f t="shared" si="5"/>
        <v>437</v>
      </c>
      <c r="I12" s="26">
        <f t="shared" si="6"/>
        <v>558</v>
      </c>
      <c r="J12" s="174">
        <f t="shared" si="7"/>
        <v>365</v>
      </c>
      <c r="K12" s="8"/>
      <c r="L12" s="8"/>
    </row>
    <row r="13" spans="1:12" s="2" customFormat="1" ht="33" customHeight="1">
      <c r="A13" s="23">
        <v>9</v>
      </c>
      <c r="B13" s="179">
        <f t="shared" si="0"/>
        <v>137</v>
      </c>
      <c r="C13" s="24">
        <f t="shared" si="1"/>
        <v>479</v>
      </c>
      <c r="D13" s="31">
        <f t="shared" si="2"/>
        <v>9.575999999999999</v>
      </c>
      <c r="E13" s="25">
        <f t="shared" si="3"/>
        <v>10</v>
      </c>
      <c r="F13" s="33">
        <f t="shared" si="4"/>
        <v>1.71</v>
      </c>
      <c r="G13" s="25">
        <f t="shared" si="8"/>
        <v>2</v>
      </c>
      <c r="H13" s="185">
        <f t="shared" si="5"/>
        <v>491</v>
      </c>
      <c r="I13" s="26">
        <f t="shared" si="6"/>
        <v>628</v>
      </c>
      <c r="J13" s="174">
        <f t="shared" si="7"/>
        <v>410</v>
      </c>
      <c r="K13" s="8"/>
      <c r="L13" s="8"/>
    </row>
    <row r="14" spans="1:12" s="2" customFormat="1" ht="33" customHeight="1">
      <c r="A14" s="23">
        <v>10</v>
      </c>
      <c r="B14" s="179">
        <f t="shared" si="0"/>
        <v>152</v>
      </c>
      <c r="C14" s="24">
        <f t="shared" si="1"/>
        <v>532</v>
      </c>
      <c r="D14" s="31">
        <f t="shared" si="2"/>
        <v>10.639999999999999</v>
      </c>
      <c r="E14" s="25">
        <f t="shared" si="3"/>
        <v>11</v>
      </c>
      <c r="F14" s="33">
        <f t="shared" si="4"/>
        <v>1.9</v>
      </c>
      <c r="G14" s="25">
        <f t="shared" si="8"/>
        <v>2</v>
      </c>
      <c r="H14" s="185">
        <f t="shared" si="5"/>
        <v>545</v>
      </c>
      <c r="I14" s="26">
        <f t="shared" si="6"/>
        <v>697</v>
      </c>
      <c r="J14" s="174">
        <f t="shared" si="7"/>
        <v>456</v>
      </c>
      <c r="K14" s="8"/>
      <c r="L14" s="8"/>
    </row>
    <row r="15" spans="1:12" s="2" customFormat="1" ht="33" customHeight="1">
      <c r="A15" s="23">
        <v>11</v>
      </c>
      <c r="B15" s="179">
        <f t="shared" si="0"/>
        <v>167</v>
      </c>
      <c r="C15" s="24">
        <f t="shared" si="1"/>
        <v>586</v>
      </c>
      <c r="D15" s="31">
        <f t="shared" si="2"/>
        <v>11.703999999999999</v>
      </c>
      <c r="E15" s="25">
        <f t="shared" si="3"/>
        <v>12</v>
      </c>
      <c r="F15" s="33">
        <f t="shared" si="4"/>
        <v>2.09</v>
      </c>
      <c r="G15" s="25">
        <f t="shared" si="8"/>
        <v>2</v>
      </c>
      <c r="H15" s="185">
        <f t="shared" si="5"/>
        <v>600</v>
      </c>
      <c r="I15" s="26">
        <f t="shared" si="6"/>
        <v>767</v>
      </c>
      <c r="J15" s="174">
        <f t="shared" si="7"/>
        <v>502</v>
      </c>
      <c r="K15" s="8"/>
      <c r="L15" s="8"/>
    </row>
    <row r="16" spans="1:12" s="2" customFormat="1" ht="33" customHeight="1">
      <c r="A16" s="23">
        <v>12</v>
      </c>
      <c r="B16" s="179">
        <f t="shared" si="0"/>
        <v>182</v>
      </c>
      <c r="C16" s="24">
        <f t="shared" si="1"/>
        <v>639</v>
      </c>
      <c r="D16" s="31">
        <f t="shared" si="2"/>
        <v>12.767999999999997</v>
      </c>
      <c r="E16" s="25">
        <f t="shared" si="3"/>
        <v>13</v>
      </c>
      <c r="F16" s="33">
        <f t="shared" si="4"/>
        <v>2.2800000000000002</v>
      </c>
      <c r="G16" s="25">
        <f t="shared" si="8"/>
        <v>2</v>
      </c>
      <c r="H16" s="185">
        <f t="shared" si="5"/>
        <v>654</v>
      </c>
      <c r="I16" s="26">
        <f t="shared" si="6"/>
        <v>836</v>
      </c>
      <c r="J16" s="174">
        <f t="shared" si="7"/>
        <v>547</v>
      </c>
      <c r="K16" s="8"/>
      <c r="L16" s="8"/>
    </row>
    <row r="17" spans="1:12" s="2" customFormat="1" ht="33" customHeight="1">
      <c r="A17" s="23">
        <v>13</v>
      </c>
      <c r="B17" s="179">
        <f t="shared" si="0"/>
        <v>198</v>
      </c>
      <c r="C17" s="24">
        <f t="shared" si="1"/>
        <v>691</v>
      </c>
      <c r="D17" s="31">
        <f t="shared" si="2"/>
        <v>13.831999999999997</v>
      </c>
      <c r="E17" s="25">
        <f t="shared" si="3"/>
        <v>14</v>
      </c>
      <c r="F17" s="33">
        <f t="shared" si="4"/>
        <v>2.47</v>
      </c>
      <c r="G17" s="25">
        <f t="shared" si="8"/>
        <v>2</v>
      </c>
      <c r="H17" s="185">
        <f t="shared" si="5"/>
        <v>707</v>
      </c>
      <c r="I17" s="26">
        <f t="shared" si="6"/>
        <v>905</v>
      </c>
      <c r="J17" s="174">
        <f t="shared" si="7"/>
        <v>593</v>
      </c>
      <c r="K17" s="8"/>
      <c r="L17" s="8"/>
    </row>
    <row r="18" spans="1:12" s="2" customFormat="1" ht="33" customHeight="1">
      <c r="A18" s="23">
        <v>14</v>
      </c>
      <c r="B18" s="179">
        <f t="shared" si="0"/>
        <v>213</v>
      </c>
      <c r="C18" s="24">
        <f t="shared" si="1"/>
        <v>744</v>
      </c>
      <c r="D18" s="31">
        <f t="shared" si="2"/>
        <v>14.895999999999997</v>
      </c>
      <c r="E18" s="25">
        <f t="shared" si="3"/>
        <v>15</v>
      </c>
      <c r="F18" s="33">
        <f t="shared" si="4"/>
        <v>2.66</v>
      </c>
      <c r="G18" s="25">
        <f t="shared" si="8"/>
        <v>3</v>
      </c>
      <c r="H18" s="185">
        <f t="shared" si="5"/>
        <v>762</v>
      </c>
      <c r="I18" s="26">
        <f t="shared" si="6"/>
        <v>975</v>
      </c>
      <c r="J18" s="174">
        <f t="shared" si="7"/>
        <v>638</v>
      </c>
      <c r="K18" s="8"/>
      <c r="L18" s="8"/>
    </row>
    <row r="19" spans="1:12" s="2" customFormat="1" ht="33" customHeight="1">
      <c r="A19" s="23">
        <v>15</v>
      </c>
      <c r="B19" s="179">
        <f t="shared" si="0"/>
        <v>228</v>
      </c>
      <c r="C19" s="24">
        <f t="shared" si="1"/>
        <v>798</v>
      </c>
      <c r="D19" s="31">
        <f t="shared" si="2"/>
        <v>15.959999999999997</v>
      </c>
      <c r="E19" s="25">
        <f t="shared" si="3"/>
        <v>16</v>
      </c>
      <c r="F19" s="33">
        <f t="shared" si="4"/>
        <v>2.85</v>
      </c>
      <c r="G19" s="25">
        <f t="shared" si="8"/>
        <v>3</v>
      </c>
      <c r="H19" s="185">
        <f t="shared" si="5"/>
        <v>817</v>
      </c>
      <c r="I19" s="26">
        <f t="shared" si="6"/>
        <v>1045</v>
      </c>
      <c r="J19" s="174">
        <f t="shared" si="7"/>
        <v>684</v>
      </c>
      <c r="K19" s="8"/>
      <c r="L19" s="8"/>
    </row>
    <row r="20" spans="1:12" s="2" customFormat="1" ht="33" customHeight="1">
      <c r="A20" s="23">
        <v>16</v>
      </c>
      <c r="B20" s="179">
        <f t="shared" si="0"/>
        <v>243</v>
      </c>
      <c r="C20" s="24">
        <f t="shared" si="1"/>
        <v>851</v>
      </c>
      <c r="D20" s="31">
        <f t="shared" si="2"/>
        <v>17.023999999999997</v>
      </c>
      <c r="E20" s="25">
        <f t="shared" si="3"/>
        <v>17</v>
      </c>
      <c r="F20" s="33">
        <f t="shared" si="4"/>
        <v>3.04</v>
      </c>
      <c r="G20" s="25">
        <f t="shared" si="8"/>
        <v>3</v>
      </c>
      <c r="H20" s="185">
        <f t="shared" si="5"/>
        <v>871</v>
      </c>
      <c r="I20" s="26">
        <f t="shared" si="6"/>
        <v>1114</v>
      </c>
      <c r="J20" s="174">
        <f t="shared" si="7"/>
        <v>730</v>
      </c>
      <c r="K20" s="8"/>
      <c r="L20" s="8"/>
    </row>
    <row r="21" spans="1:12" s="2" customFormat="1" ht="33" customHeight="1">
      <c r="A21" s="23">
        <v>17</v>
      </c>
      <c r="B21" s="179">
        <f t="shared" si="0"/>
        <v>259</v>
      </c>
      <c r="C21" s="24">
        <f t="shared" si="1"/>
        <v>904</v>
      </c>
      <c r="D21" s="31">
        <f t="shared" si="2"/>
        <v>18.087999999999997</v>
      </c>
      <c r="E21" s="25">
        <f t="shared" si="3"/>
        <v>18</v>
      </c>
      <c r="F21" s="33">
        <f t="shared" si="4"/>
        <v>3.23</v>
      </c>
      <c r="G21" s="25">
        <f t="shared" si="8"/>
        <v>3</v>
      </c>
      <c r="H21" s="185">
        <f t="shared" si="5"/>
        <v>925</v>
      </c>
      <c r="I21" s="26">
        <f t="shared" si="6"/>
        <v>1184</v>
      </c>
      <c r="J21" s="174">
        <f t="shared" si="7"/>
        <v>775</v>
      </c>
      <c r="K21" s="8"/>
      <c r="L21" s="8"/>
    </row>
    <row r="22" spans="1:12" s="2" customFormat="1" ht="33" customHeight="1">
      <c r="A22" s="23">
        <v>18</v>
      </c>
      <c r="B22" s="179">
        <f t="shared" si="0"/>
        <v>273</v>
      </c>
      <c r="C22" s="24">
        <f t="shared" si="1"/>
        <v>958</v>
      </c>
      <c r="D22" s="31">
        <f t="shared" si="2"/>
        <v>19.151999999999997</v>
      </c>
      <c r="E22" s="25">
        <f t="shared" si="3"/>
        <v>19</v>
      </c>
      <c r="F22" s="33">
        <f t="shared" si="4"/>
        <v>3.42</v>
      </c>
      <c r="G22" s="25">
        <f t="shared" si="8"/>
        <v>3</v>
      </c>
      <c r="H22" s="185">
        <f t="shared" si="5"/>
        <v>980</v>
      </c>
      <c r="I22" s="26">
        <f t="shared" si="6"/>
        <v>1253</v>
      </c>
      <c r="J22" s="174">
        <f t="shared" si="7"/>
        <v>821</v>
      </c>
      <c r="K22" s="8"/>
      <c r="L22" s="8"/>
    </row>
    <row r="23" spans="1:12" s="2" customFormat="1" ht="33" customHeight="1">
      <c r="A23" s="23">
        <v>19</v>
      </c>
      <c r="B23" s="179">
        <f t="shared" si="0"/>
        <v>289</v>
      </c>
      <c r="C23" s="24">
        <f t="shared" si="1"/>
        <v>1011</v>
      </c>
      <c r="D23" s="31">
        <f t="shared" si="2"/>
        <v>20.215999999999998</v>
      </c>
      <c r="E23" s="25">
        <f t="shared" si="3"/>
        <v>20</v>
      </c>
      <c r="F23" s="33">
        <f t="shared" si="4"/>
        <v>3.61</v>
      </c>
      <c r="G23" s="25">
        <f t="shared" si="8"/>
        <v>4</v>
      </c>
      <c r="H23" s="185">
        <f t="shared" si="5"/>
        <v>1035</v>
      </c>
      <c r="I23" s="26">
        <f t="shared" si="6"/>
        <v>1324</v>
      </c>
      <c r="J23" s="174">
        <f t="shared" si="7"/>
        <v>866</v>
      </c>
      <c r="K23" s="8"/>
      <c r="L23" s="8"/>
    </row>
    <row r="24" spans="1:12" s="2" customFormat="1" ht="33" customHeight="1">
      <c r="A24" s="23">
        <v>20</v>
      </c>
      <c r="B24" s="179">
        <f t="shared" si="0"/>
        <v>304</v>
      </c>
      <c r="C24" s="24">
        <f t="shared" si="1"/>
        <v>1064</v>
      </c>
      <c r="D24" s="31">
        <f t="shared" si="2"/>
        <v>21.279999999999998</v>
      </c>
      <c r="E24" s="25">
        <f t="shared" si="3"/>
        <v>21</v>
      </c>
      <c r="F24" s="33">
        <f t="shared" si="4"/>
        <v>3.8</v>
      </c>
      <c r="G24" s="25">
        <f t="shared" si="8"/>
        <v>4</v>
      </c>
      <c r="H24" s="185">
        <f t="shared" si="5"/>
        <v>1089</v>
      </c>
      <c r="I24" s="26">
        <f t="shared" si="6"/>
        <v>1393</v>
      </c>
      <c r="J24" s="174">
        <f t="shared" si="7"/>
        <v>912</v>
      </c>
      <c r="K24" s="8"/>
      <c r="L24" s="8"/>
    </row>
    <row r="25" spans="1:12" s="2" customFormat="1" ht="33" customHeight="1">
      <c r="A25" s="23">
        <v>21</v>
      </c>
      <c r="B25" s="179">
        <f t="shared" si="0"/>
        <v>319</v>
      </c>
      <c r="C25" s="24">
        <f t="shared" si="1"/>
        <v>1117</v>
      </c>
      <c r="D25" s="31">
        <f t="shared" si="2"/>
        <v>22.343999999999998</v>
      </c>
      <c r="E25" s="25">
        <f t="shared" si="3"/>
        <v>22</v>
      </c>
      <c r="F25" s="33">
        <f t="shared" si="4"/>
        <v>3.99</v>
      </c>
      <c r="G25" s="25">
        <f t="shared" si="8"/>
        <v>4</v>
      </c>
      <c r="H25" s="185">
        <f t="shared" si="5"/>
        <v>1143</v>
      </c>
      <c r="I25" s="26">
        <f t="shared" si="6"/>
        <v>1462</v>
      </c>
      <c r="J25" s="174">
        <f t="shared" si="7"/>
        <v>958</v>
      </c>
      <c r="K25" s="8"/>
      <c r="L25" s="8"/>
    </row>
    <row r="26" spans="1:12" s="2" customFormat="1" ht="33" customHeight="1">
      <c r="A26" s="23">
        <v>22</v>
      </c>
      <c r="B26" s="179">
        <f t="shared" si="0"/>
        <v>334</v>
      </c>
      <c r="C26" s="24">
        <f t="shared" si="1"/>
        <v>1170</v>
      </c>
      <c r="D26" s="31">
        <f t="shared" si="2"/>
        <v>23.407999999999998</v>
      </c>
      <c r="E26" s="25">
        <f t="shared" si="3"/>
        <v>23</v>
      </c>
      <c r="F26" s="33">
        <f t="shared" si="4"/>
        <v>4.18</v>
      </c>
      <c r="G26" s="25">
        <f t="shared" si="8"/>
        <v>4</v>
      </c>
      <c r="H26" s="185">
        <f t="shared" si="5"/>
        <v>1197</v>
      </c>
      <c r="I26" s="26">
        <f t="shared" si="6"/>
        <v>1531</v>
      </c>
      <c r="J26" s="174">
        <f t="shared" si="7"/>
        <v>1003</v>
      </c>
      <c r="K26" s="8"/>
      <c r="L26" s="8"/>
    </row>
    <row r="27" spans="1:12" s="2" customFormat="1" ht="33" customHeight="1">
      <c r="A27" s="23">
        <v>23</v>
      </c>
      <c r="B27" s="179">
        <f t="shared" si="0"/>
        <v>350</v>
      </c>
      <c r="C27" s="24">
        <f t="shared" si="1"/>
        <v>1223</v>
      </c>
      <c r="D27" s="31">
        <f t="shared" si="2"/>
        <v>24.471999999999998</v>
      </c>
      <c r="E27" s="25">
        <f t="shared" si="3"/>
        <v>24</v>
      </c>
      <c r="F27" s="33">
        <f t="shared" si="4"/>
        <v>4.37</v>
      </c>
      <c r="G27" s="25">
        <f t="shared" si="8"/>
        <v>4</v>
      </c>
      <c r="H27" s="185">
        <f t="shared" si="5"/>
        <v>1251</v>
      </c>
      <c r="I27" s="26">
        <f t="shared" si="6"/>
        <v>1601</v>
      </c>
      <c r="J27" s="174">
        <f t="shared" si="7"/>
        <v>1049</v>
      </c>
      <c r="K27" s="8"/>
      <c r="L27" s="8"/>
    </row>
    <row r="28" spans="1:12" s="2" customFormat="1" ht="33" customHeight="1">
      <c r="A28" s="23">
        <v>24</v>
      </c>
      <c r="B28" s="179">
        <f t="shared" si="0"/>
        <v>364</v>
      </c>
      <c r="C28" s="24">
        <f t="shared" si="1"/>
        <v>1277</v>
      </c>
      <c r="D28" s="31">
        <f t="shared" si="2"/>
        <v>25.535999999999994</v>
      </c>
      <c r="E28" s="25">
        <f t="shared" si="3"/>
        <v>26</v>
      </c>
      <c r="F28" s="33">
        <f t="shared" si="4"/>
        <v>4.5600000000000005</v>
      </c>
      <c r="G28" s="25">
        <f t="shared" si="8"/>
        <v>5</v>
      </c>
      <c r="H28" s="185">
        <f t="shared" si="5"/>
        <v>1308</v>
      </c>
      <c r="I28" s="26">
        <f t="shared" si="6"/>
        <v>1672</v>
      </c>
      <c r="J28" s="174">
        <f t="shared" si="7"/>
        <v>1094</v>
      </c>
      <c r="K28" s="8"/>
      <c r="L28" s="8"/>
    </row>
    <row r="29" spans="1:12" s="2" customFormat="1" ht="33" customHeight="1">
      <c r="A29" s="23">
        <v>25</v>
      </c>
      <c r="B29" s="179">
        <f t="shared" si="0"/>
        <v>380</v>
      </c>
      <c r="C29" s="24">
        <f t="shared" si="1"/>
        <v>1330</v>
      </c>
      <c r="D29" s="31">
        <f t="shared" si="2"/>
        <v>26.599999999999994</v>
      </c>
      <c r="E29" s="25">
        <f t="shared" si="3"/>
        <v>27</v>
      </c>
      <c r="F29" s="33">
        <f t="shared" si="4"/>
        <v>4.75</v>
      </c>
      <c r="G29" s="25">
        <f t="shared" si="8"/>
        <v>5</v>
      </c>
      <c r="H29" s="185">
        <f t="shared" si="5"/>
        <v>1362</v>
      </c>
      <c r="I29" s="26">
        <f t="shared" si="6"/>
        <v>1742</v>
      </c>
      <c r="J29" s="174">
        <f t="shared" si="7"/>
        <v>1140</v>
      </c>
      <c r="K29" s="8"/>
      <c r="L29" s="8"/>
    </row>
    <row r="30" spans="1:12" s="2" customFormat="1" ht="33" customHeight="1">
      <c r="A30" s="23">
        <v>26</v>
      </c>
      <c r="B30" s="179">
        <f t="shared" si="0"/>
        <v>396</v>
      </c>
      <c r="C30" s="24">
        <f t="shared" si="1"/>
        <v>1383</v>
      </c>
      <c r="D30" s="31">
        <f t="shared" si="2"/>
        <v>27.663999999999994</v>
      </c>
      <c r="E30" s="25">
        <f t="shared" si="3"/>
        <v>28</v>
      </c>
      <c r="F30" s="33">
        <f t="shared" si="4"/>
        <v>4.94</v>
      </c>
      <c r="G30" s="25">
        <f t="shared" si="8"/>
        <v>5</v>
      </c>
      <c r="H30" s="185">
        <f t="shared" si="5"/>
        <v>1416</v>
      </c>
      <c r="I30" s="26">
        <f t="shared" si="6"/>
        <v>1812</v>
      </c>
      <c r="J30" s="174">
        <f t="shared" si="7"/>
        <v>1186</v>
      </c>
      <c r="K30" s="8"/>
      <c r="L30" s="8"/>
    </row>
    <row r="31" spans="1:12" s="2" customFormat="1" ht="33" customHeight="1">
      <c r="A31" s="23">
        <v>27</v>
      </c>
      <c r="B31" s="179">
        <f t="shared" si="0"/>
        <v>410</v>
      </c>
      <c r="C31" s="24">
        <f t="shared" si="1"/>
        <v>1437</v>
      </c>
      <c r="D31" s="31">
        <f t="shared" si="2"/>
        <v>28.727999999999994</v>
      </c>
      <c r="E31" s="25">
        <f t="shared" si="3"/>
        <v>29</v>
      </c>
      <c r="F31" s="33">
        <f t="shared" si="4"/>
        <v>5.13</v>
      </c>
      <c r="G31" s="25">
        <f>ROUNDUP(F31,0)</f>
        <v>6</v>
      </c>
      <c r="H31" s="185">
        <f t="shared" si="5"/>
        <v>1472</v>
      </c>
      <c r="I31" s="26">
        <f t="shared" si="6"/>
        <v>1882</v>
      </c>
      <c r="J31" s="174">
        <f t="shared" si="7"/>
        <v>1231</v>
      </c>
      <c r="K31" s="8"/>
      <c r="L31" s="8"/>
    </row>
    <row r="32" spans="1:12" s="2" customFormat="1" ht="33" customHeight="1">
      <c r="A32" s="23">
        <v>28</v>
      </c>
      <c r="B32" s="179">
        <f t="shared" si="0"/>
        <v>426</v>
      </c>
      <c r="C32" s="24">
        <f t="shared" si="1"/>
        <v>1490</v>
      </c>
      <c r="D32" s="31">
        <f t="shared" si="2"/>
        <v>29.791999999999994</v>
      </c>
      <c r="E32" s="25">
        <f t="shared" si="3"/>
        <v>30</v>
      </c>
      <c r="F32" s="33">
        <f t="shared" si="4"/>
        <v>5.32</v>
      </c>
      <c r="G32" s="25">
        <f>ROUND(F32,0)</f>
        <v>5</v>
      </c>
      <c r="H32" s="185">
        <f t="shared" si="5"/>
        <v>1525</v>
      </c>
      <c r="I32" s="26">
        <f t="shared" si="6"/>
        <v>1951</v>
      </c>
      <c r="J32" s="174">
        <f t="shared" si="7"/>
        <v>1277</v>
      </c>
      <c r="K32" s="8"/>
      <c r="L32" s="8"/>
    </row>
    <row r="33" spans="1:12" s="2" customFormat="1" ht="33" customHeight="1">
      <c r="A33" s="23">
        <v>29</v>
      </c>
      <c r="B33" s="179">
        <f t="shared" si="0"/>
        <v>441</v>
      </c>
      <c r="C33" s="24">
        <f t="shared" si="1"/>
        <v>1543</v>
      </c>
      <c r="D33" s="31">
        <f t="shared" si="2"/>
        <v>30.855999999999995</v>
      </c>
      <c r="E33" s="25">
        <f t="shared" si="3"/>
        <v>31</v>
      </c>
      <c r="F33" s="33">
        <f t="shared" si="4"/>
        <v>5.51</v>
      </c>
      <c r="G33" s="25">
        <f>ROUND(F33,0)</f>
        <v>6</v>
      </c>
      <c r="H33" s="185">
        <f t="shared" si="5"/>
        <v>1580</v>
      </c>
      <c r="I33" s="26">
        <f t="shared" si="6"/>
        <v>2021</v>
      </c>
      <c r="J33" s="174">
        <f t="shared" si="7"/>
        <v>1322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456</v>
      </c>
      <c r="C34" s="28">
        <f t="shared" si="1"/>
        <v>1596</v>
      </c>
      <c r="D34" s="31">
        <f t="shared" si="2"/>
        <v>31.919999999999995</v>
      </c>
      <c r="E34" s="29">
        <f t="shared" si="3"/>
        <v>32</v>
      </c>
      <c r="F34" s="33">
        <f t="shared" si="4"/>
        <v>5.7</v>
      </c>
      <c r="G34" s="29">
        <f>ROUND(F34,0)</f>
        <v>6</v>
      </c>
      <c r="H34" s="186">
        <f t="shared" si="5"/>
        <v>1634</v>
      </c>
      <c r="I34" s="30">
        <f t="shared" si="6"/>
        <v>2090</v>
      </c>
      <c r="J34" s="175">
        <f t="shared" si="7"/>
        <v>1368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24000</v>
      </c>
    </row>
    <row r="3" spans="1:12" ht="33" customHeight="1">
      <c r="A3" s="341"/>
      <c r="B3" s="345">
        <v>24000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16</v>
      </c>
      <c r="C5" s="19">
        <f aca="true" t="shared" si="1" ref="C5:C34">ROUND($B$3*$A5/30*$L$3*70/100,0)+ROUND($B$3*$A5/30*$L$4*70/100,0)</f>
        <v>56</v>
      </c>
      <c r="D5" s="20">
        <f aca="true" t="shared" si="2" ref="D5:D34">$B$3*$L$5/30*$A5</f>
        <v>1.12</v>
      </c>
      <c r="E5" s="21">
        <f aca="true" t="shared" si="3" ref="E5:E34">ROUND(D5,0)</f>
        <v>1</v>
      </c>
      <c r="F5" s="32">
        <f aca="true" t="shared" si="4" ref="F5:F34">$B$3*$L$6/30*$A5</f>
        <v>0.2</v>
      </c>
      <c r="G5" s="21">
        <f>ROUNDUP(F5,0)</f>
        <v>1</v>
      </c>
      <c r="H5" s="184">
        <f aca="true" t="shared" si="5" ref="H5:H34">C5+E5+G5</f>
        <v>58</v>
      </c>
      <c r="I5" s="22">
        <f aca="true" t="shared" si="6" ref="I5:I34">B5+H5</f>
        <v>74</v>
      </c>
      <c r="J5" s="173">
        <f aca="true" t="shared" si="7" ref="J5:J34">ROUND($B$3*$L$7/30*A5,0)</f>
        <v>48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32</v>
      </c>
      <c r="C6" s="24">
        <f t="shared" si="1"/>
        <v>112</v>
      </c>
      <c r="D6" s="31">
        <f t="shared" si="2"/>
        <v>2.24</v>
      </c>
      <c r="E6" s="25">
        <f t="shared" si="3"/>
        <v>2</v>
      </c>
      <c r="F6" s="33">
        <f t="shared" si="4"/>
        <v>0.4</v>
      </c>
      <c r="G6" s="25">
        <f>ROUNDUP(F6,0)</f>
        <v>1</v>
      </c>
      <c r="H6" s="185">
        <f t="shared" si="5"/>
        <v>115</v>
      </c>
      <c r="I6" s="26">
        <f t="shared" si="6"/>
        <v>147</v>
      </c>
      <c r="J6" s="174">
        <f t="shared" si="7"/>
        <v>96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48</v>
      </c>
      <c r="C7" s="24">
        <f t="shared" si="1"/>
        <v>168</v>
      </c>
      <c r="D7" s="31">
        <f t="shared" si="2"/>
        <v>3.3600000000000003</v>
      </c>
      <c r="E7" s="25">
        <f t="shared" si="3"/>
        <v>3</v>
      </c>
      <c r="F7" s="33">
        <f t="shared" si="4"/>
        <v>0.6000000000000001</v>
      </c>
      <c r="G7" s="25">
        <f>ROUNDUP(F7,0)</f>
        <v>1</v>
      </c>
      <c r="H7" s="185">
        <f t="shared" si="5"/>
        <v>172</v>
      </c>
      <c r="I7" s="26">
        <f t="shared" si="6"/>
        <v>220</v>
      </c>
      <c r="J7" s="174">
        <f t="shared" si="7"/>
        <v>144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64</v>
      </c>
      <c r="C8" s="24">
        <f t="shared" si="1"/>
        <v>224</v>
      </c>
      <c r="D8" s="31">
        <f t="shared" si="2"/>
        <v>4.48</v>
      </c>
      <c r="E8" s="25">
        <f t="shared" si="3"/>
        <v>4</v>
      </c>
      <c r="F8" s="33">
        <f t="shared" si="4"/>
        <v>0.8</v>
      </c>
      <c r="G8" s="25">
        <f>ROUNDUP(F8,0)</f>
        <v>1</v>
      </c>
      <c r="H8" s="185">
        <f t="shared" si="5"/>
        <v>229</v>
      </c>
      <c r="I8" s="26">
        <f t="shared" si="6"/>
        <v>293</v>
      </c>
      <c r="J8" s="174">
        <f t="shared" si="7"/>
        <v>192</v>
      </c>
      <c r="K8" s="8"/>
      <c r="L8" s="8"/>
    </row>
    <row r="9" spans="1:12" s="2" customFormat="1" ht="33" customHeight="1">
      <c r="A9" s="23">
        <v>5</v>
      </c>
      <c r="B9" s="179">
        <f t="shared" si="0"/>
        <v>80</v>
      </c>
      <c r="C9" s="24">
        <f t="shared" si="1"/>
        <v>280</v>
      </c>
      <c r="D9" s="31">
        <f t="shared" si="2"/>
        <v>5.6000000000000005</v>
      </c>
      <c r="E9" s="25">
        <f t="shared" si="3"/>
        <v>6</v>
      </c>
      <c r="F9" s="33">
        <f t="shared" si="4"/>
        <v>1</v>
      </c>
      <c r="G9" s="25">
        <f>ROUNDUP(F9,0)</f>
        <v>1</v>
      </c>
      <c r="H9" s="185">
        <f t="shared" si="5"/>
        <v>287</v>
      </c>
      <c r="I9" s="26">
        <f t="shared" si="6"/>
        <v>367</v>
      </c>
      <c r="J9" s="174">
        <f t="shared" si="7"/>
        <v>240</v>
      </c>
      <c r="K9" s="8"/>
      <c r="L9" s="8"/>
    </row>
    <row r="10" spans="1:12" s="2" customFormat="1" ht="33" customHeight="1">
      <c r="A10" s="23">
        <v>6</v>
      </c>
      <c r="B10" s="179">
        <f t="shared" si="0"/>
        <v>96</v>
      </c>
      <c r="C10" s="24">
        <f t="shared" si="1"/>
        <v>336</v>
      </c>
      <c r="D10" s="31">
        <f t="shared" si="2"/>
        <v>6.720000000000001</v>
      </c>
      <c r="E10" s="25">
        <f t="shared" si="3"/>
        <v>7</v>
      </c>
      <c r="F10" s="33">
        <f t="shared" si="4"/>
        <v>1.2000000000000002</v>
      </c>
      <c r="G10" s="25">
        <f aca="true" t="shared" si="8" ref="G10:G30">ROUND(F10,0)</f>
        <v>1</v>
      </c>
      <c r="H10" s="185">
        <f t="shared" si="5"/>
        <v>344</v>
      </c>
      <c r="I10" s="26">
        <f t="shared" si="6"/>
        <v>440</v>
      </c>
      <c r="J10" s="174">
        <f t="shared" si="7"/>
        <v>288</v>
      </c>
      <c r="K10" s="309" t="s">
        <v>296</v>
      </c>
      <c r="L10" s="310">
        <f>ROUND($L2*0.0469*0.3,0)</f>
        <v>338</v>
      </c>
    </row>
    <row r="11" spans="1:12" s="2" customFormat="1" ht="33" customHeight="1">
      <c r="A11" s="23">
        <v>7</v>
      </c>
      <c r="B11" s="179">
        <f t="shared" si="0"/>
        <v>112</v>
      </c>
      <c r="C11" s="24">
        <f t="shared" si="1"/>
        <v>392</v>
      </c>
      <c r="D11" s="31">
        <f t="shared" si="2"/>
        <v>7.840000000000001</v>
      </c>
      <c r="E11" s="25">
        <f t="shared" si="3"/>
        <v>8</v>
      </c>
      <c r="F11" s="33">
        <f t="shared" si="4"/>
        <v>1.4000000000000001</v>
      </c>
      <c r="G11" s="25">
        <f t="shared" si="8"/>
        <v>1</v>
      </c>
      <c r="H11" s="185">
        <f t="shared" si="5"/>
        <v>401</v>
      </c>
      <c r="I11" s="26">
        <f t="shared" si="6"/>
        <v>513</v>
      </c>
      <c r="J11" s="174">
        <f t="shared" si="7"/>
        <v>336</v>
      </c>
      <c r="K11" s="309" t="s">
        <v>297</v>
      </c>
      <c r="L11" s="311">
        <f>ROUND($L2*0.0469*0.6*(1+0.61),0)</f>
        <v>1087</v>
      </c>
    </row>
    <row r="12" spans="1:12" s="2" customFormat="1" ht="33" customHeight="1">
      <c r="A12" s="23">
        <v>8</v>
      </c>
      <c r="B12" s="179">
        <f t="shared" si="0"/>
        <v>128</v>
      </c>
      <c r="C12" s="24">
        <f t="shared" si="1"/>
        <v>448</v>
      </c>
      <c r="D12" s="31">
        <f t="shared" si="2"/>
        <v>8.96</v>
      </c>
      <c r="E12" s="25">
        <f t="shared" si="3"/>
        <v>9</v>
      </c>
      <c r="F12" s="33">
        <f t="shared" si="4"/>
        <v>1.6</v>
      </c>
      <c r="G12" s="25">
        <f t="shared" si="8"/>
        <v>2</v>
      </c>
      <c r="H12" s="185">
        <f t="shared" si="5"/>
        <v>459</v>
      </c>
      <c r="I12" s="26">
        <f t="shared" si="6"/>
        <v>587</v>
      </c>
      <c r="J12" s="174">
        <f t="shared" si="7"/>
        <v>384</v>
      </c>
      <c r="K12" s="8"/>
      <c r="L12" s="8"/>
    </row>
    <row r="13" spans="1:12" s="2" customFormat="1" ht="33" customHeight="1">
      <c r="A13" s="23">
        <v>9</v>
      </c>
      <c r="B13" s="179">
        <f t="shared" si="0"/>
        <v>144</v>
      </c>
      <c r="C13" s="24">
        <f t="shared" si="1"/>
        <v>504</v>
      </c>
      <c r="D13" s="31">
        <f t="shared" si="2"/>
        <v>10.080000000000002</v>
      </c>
      <c r="E13" s="25">
        <f t="shared" si="3"/>
        <v>10</v>
      </c>
      <c r="F13" s="33">
        <f t="shared" si="4"/>
        <v>1.8</v>
      </c>
      <c r="G13" s="25">
        <f t="shared" si="8"/>
        <v>2</v>
      </c>
      <c r="H13" s="185">
        <f t="shared" si="5"/>
        <v>516</v>
      </c>
      <c r="I13" s="26">
        <f t="shared" si="6"/>
        <v>660</v>
      </c>
      <c r="J13" s="174">
        <f t="shared" si="7"/>
        <v>432</v>
      </c>
      <c r="K13" s="8"/>
      <c r="L13" s="8"/>
    </row>
    <row r="14" spans="1:12" s="2" customFormat="1" ht="33" customHeight="1">
      <c r="A14" s="23">
        <v>10</v>
      </c>
      <c r="B14" s="179">
        <f t="shared" si="0"/>
        <v>160</v>
      </c>
      <c r="C14" s="24">
        <f t="shared" si="1"/>
        <v>560</v>
      </c>
      <c r="D14" s="31">
        <f t="shared" si="2"/>
        <v>11.200000000000001</v>
      </c>
      <c r="E14" s="25">
        <f t="shared" si="3"/>
        <v>11</v>
      </c>
      <c r="F14" s="33">
        <f t="shared" si="4"/>
        <v>2</v>
      </c>
      <c r="G14" s="25">
        <f t="shared" si="8"/>
        <v>2</v>
      </c>
      <c r="H14" s="185">
        <f t="shared" si="5"/>
        <v>573</v>
      </c>
      <c r="I14" s="26">
        <f t="shared" si="6"/>
        <v>733</v>
      </c>
      <c r="J14" s="174">
        <f t="shared" si="7"/>
        <v>480</v>
      </c>
      <c r="K14" s="8"/>
      <c r="L14" s="8"/>
    </row>
    <row r="15" spans="1:12" s="2" customFormat="1" ht="33" customHeight="1">
      <c r="A15" s="23">
        <v>11</v>
      </c>
      <c r="B15" s="179">
        <f t="shared" si="0"/>
        <v>176</v>
      </c>
      <c r="C15" s="24">
        <f t="shared" si="1"/>
        <v>616</v>
      </c>
      <c r="D15" s="31">
        <f t="shared" si="2"/>
        <v>12.32</v>
      </c>
      <c r="E15" s="25">
        <f t="shared" si="3"/>
        <v>12</v>
      </c>
      <c r="F15" s="33">
        <f t="shared" si="4"/>
        <v>2.2</v>
      </c>
      <c r="G15" s="25">
        <f t="shared" si="8"/>
        <v>2</v>
      </c>
      <c r="H15" s="185">
        <f t="shared" si="5"/>
        <v>630</v>
      </c>
      <c r="I15" s="26">
        <f t="shared" si="6"/>
        <v>806</v>
      </c>
      <c r="J15" s="174">
        <f t="shared" si="7"/>
        <v>528</v>
      </c>
      <c r="K15" s="8"/>
      <c r="L15" s="8"/>
    </row>
    <row r="16" spans="1:12" s="2" customFormat="1" ht="33" customHeight="1">
      <c r="A16" s="23">
        <v>12</v>
      </c>
      <c r="B16" s="179">
        <f t="shared" si="0"/>
        <v>192</v>
      </c>
      <c r="C16" s="24">
        <f t="shared" si="1"/>
        <v>672</v>
      </c>
      <c r="D16" s="31">
        <f t="shared" si="2"/>
        <v>13.440000000000001</v>
      </c>
      <c r="E16" s="25">
        <f t="shared" si="3"/>
        <v>13</v>
      </c>
      <c r="F16" s="33">
        <f t="shared" si="4"/>
        <v>2.4000000000000004</v>
      </c>
      <c r="G16" s="25">
        <f t="shared" si="8"/>
        <v>2</v>
      </c>
      <c r="H16" s="185">
        <f t="shared" si="5"/>
        <v>687</v>
      </c>
      <c r="I16" s="26">
        <f t="shared" si="6"/>
        <v>879</v>
      </c>
      <c r="J16" s="174">
        <f t="shared" si="7"/>
        <v>576</v>
      </c>
      <c r="K16" s="8"/>
      <c r="L16" s="8"/>
    </row>
    <row r="17" spans="1:12" s="2" customFormat="1" ht="33" customHeight="1">
      <c r="A17" s="23">
        <v>13</v>
      </c>
      <c r="B17" s="179">
        <f t="shared" si="0"/>
        <v>208</v>
      </c>
      <c r="C17" s="24">
        <f t="shared" si="1"/>
        <v>728</v>
      </c>
      <c r="D17" s="31">
        <f t="shared" si="2"/>
        <v>14.560000000000002</v>
      </c>
      <c r="E17" s="25">
        <f t="shared" si="3"/>
        <v>15</v>
      </c>
      <c r="F17" s="33">
        <f t="shared" si="4"/>
        <v>2.6</v>
      </c>
      <c r="G17" s="25">
        <f t="shared" si="8"/>
        <v>3</v>
      </c>
      <c r="H17" s="185">
        <f t="shared" si="5"/>
        <v>746</v>
      </c>
      <c r="I17" s="26">
        <f t="shared" si="6"/>
        <v>954</v>
      </c>
      <c r="J17" s="174">
        <f t="shared" si="7"/>
        <v>624</v>
      </c>
      <c r="K17" s="8"/>
      <c r="L17" s="8"/>
    </row>
    <row r="18" spans="1:12" s="2" customFormat="1" ht="33" customHeight="1">
      <c r="A18" s="23">
        <v>14</v>
      </c>
      <c r="B18" s="179">
        <f t="shared" si="0"/>
        <v>224</v>
      </c>
      <c r="C18" s="24">
        <f t="shared" si="1"/>
        <v>784</v>
      </c>
      <c r="D18" s="31">
        <f t="shared" si="2"/>
        <v>15.680000000000001</v>
      </c>
      <c r="E18" s="25">
        <f t="shared" si="3"/>
        <v>16</v>
      </c>
      <c r="F18" s="33">
        <f t="shared" si="4"/>
        <v>2.8000000000000003</v>
      </c>
      <c r="G18" s="25">
        <f t="shared" si="8"/>
        <v>3</v>
      </c>
      <c r="H18" s="185">
        <f t="shared" si="5"/>
        <v>803</v>
      </c>
      <c r="I18" s="26">
        <f t="shared" si="6"/>
        <v>1027</v>
      </c>
      <c r="J18" s="174">
        <f t="shared" si="7"/>
        <v>672</v>
      </c>
      <c r="K18" s="8"/>
      <c r="L18" s="8"/>
    </row>
    <row r="19" spans="1:12" s="2" customFormat="1" ht="33" customHeight="1">
      <c r="A19" s="23">
        <v>15</v>
      </c>
      <c r="B19" s="179">
        <f t="shared" si="0"/>
        <v>240</v>
      </c>
      <c r="C19" s="24">
        <f t="shared" si="1"/>
        <v>840</v>
      </c>
      <c r="D19" s="31">
        <f t="shared" si="2"/>
        <v>16.8</v>
      </c>
      <c r="E19" s="25">
        <f t="shared" si="3"/>
        <v>17</v>
      </c>
      <c r="F19" s="33">
        <f t="shared" si="4"/>
        <v>3</v>
      </c>
      <c r="G19" s="25">
        <f t="shared" si="8"/>
        <v>3</v>
      </c>
      <c r="H19" s="185">
        <f t="shared" si="5"/>
        <v>860</v>
      </c>
      <c r="I19" s="26">
        <f t="shared" si="6"/>
        <v>1100</v>
      </c>
      <c r="J19" s="174">
        <f t="shared" si="7"/>
        <v>720</v>
      </c>
      <c r="K19" s="8"/>
      <c r="L19" s="8"/>
    </row>
    <row r="20" spans="1:12" s="2" customFormat="1" ht="33" customHeight="1">
      <c r="A20" s="23">
        <v>16</v>
      </c>
      <c r="B20" s="179">
        <f t="shared" si="0"/>
        <v>256</v>
      </c>
      <c r="C20" s="24">
        <f t="shared" si="1"/>
        <v>896</v>
      </c>
      <c r="D20" s="31">
        <f t="shared" si="2"/>
        <v>17.92</v>
      </c>
      <c r="E20" s="25">
        <f t="shared" si="3"/>
        <v>18</v>
      </c>
      <c r="F20" s="33">
        <f t="shared" si="4"/>
        <v>3.2</v>
      </c>
      <c r="G20" s="25">
        <f t="shared" si="8"/>
        <v>3</v>
      </c>
      <c r="H20" s="185">
        <f t="shared" si="5"/>
        <v>917</v>
      </c>
      <c r="I20" s="26">
        <f t="shared" si="6"/>
        <v>1173</v>
      </c>
      <c r="J20" s="174">
        <f t="shared" si="7"/>
        <v>768</v>
      </c>
      <c r="K20" s="8"/>
      <c r="L20" s="8"/>
    </row>
    <row r="21" spans="1:12" s="2" customFormat="1" ht="33" customHeight="1">
      <c r="A21" s="23">
        <v>17</v>
      </c>
      <c r="B21" s="179">
        <f t="shared" si="0"/>
        <v>272</v>
      </c>
      <c r="C21" s="24">
        <f t="shared" si="1"/>
        <v>952</v>
      </c>
      <c r="D21" s="31">
        <f t="shared" si="2"/>
        <v>19.040000000000003</v>
      </c>
      <c r="E21" s="25">
        <f t="shared" si="3"/>
        <v>19</v>
      </c>
      <c r="F21" s="33">
        <f t="shared" si="4"/>
        <v>3.4000000000000004</v>
      </c>
      <c r="G21" s="25">
        <f t="shared" si="8"/>
        <v>3</v>
      </c>
      <c r="H21" s="185">
        <f t="shared" si="5"/>
        <v>974</v>
      </c>
      <c r="I21" s="26">
        <f t="shared" si="6"/>
        <v>1246</v>
      </c>
      <c r="J21" s="174">
        <f t="shared" si="7"/>
        <v>816</v>
      </c>
      <c r="K21" s="8"/>
      <c r="L21" s="8"/>
    </row>
    <row r="22" spans="1:12" s="2" customFormat="1" ht="33" customHeight="1">
      <c r="A22" s="23">
        <v>18</v>
      </c>
      <c r="B22" s="179">
        <f t="shared" si="0"/>
        <v>288</v>
      </c>
      <c r="C22" s="24">
        <f t="shared" si="1"/>
        <v>1008</v>
      </c>
      <c r="D22" s="31">
        <f t="shared" si="2"/>
        <v>20.160000000000004</v>
      </c>
      <c r="E22" s="25">
        <f t="shared" si="3"/>
        <v>20</v>
      </c>
      <c r="F22" s="33">
        <f t="shared" si="4"/>
        <v>3.6</v>
      </c>
      <c r="G22" s="25">
        <f t="shared" si="8"/>
        <v>4</v>
      </c>
      <c r="H22" s="185">
        <f t="shared" si="5"/>
        <v>1032</v>
      </c>
      <c r="I22" s="26">
        <f t="shared" si="6"/>
        <v>1320</v>
      </c>
      <c r="J22" s="174">
        <f t="shared" si="7"/>
        <v>864</v>
      </c>
      <c r="K22" s="8"/>
      <c r="L22" s="8"/>
    </row>
    <row r="23" spans="1:12" s="2" customFormat="1" ht="33" customHeight="1">
      <c r="A23" s="23">
        <v>19</v>
      </c>
      <c r="B23" s="179">
        <f t="shared" si="0"/>
        <v>304</v>
      </c>
      <c r="C23" s="24">
        <f t="shared" si="1"/>
        <v>1064</v>
      </c>
      <c r="D23" s="31">
        <f t="shared" si="2"/>
        <v>21.28</v>
      </c>
      <c r="E23" s="25">
        <f t="shared" si="3"/>
        <v>21</v>
      </c>
      <c r="F23" s="33">
        <f t="shared" si="4"/>
        <v>3.8000000000000003</v>
      </c>
      <c r="G23" s="25">
        <f t="shared" si="8"/>
        <v>4</v>
      </c>
      <c r="H23" s="185">
        <f t="shared" si="5"/>
        <v>1089</v>
      </c>
      <c r="I23" s="26">
        <f t="shared" si="6"/>
        <v>1393</v>
      </c>
      <c r="J23" s="174">
        <f t="shared" si="7"/>
        <v>912</v>
      </c>
      <c r="K23" s="8"/>
      <c r="L23" s="8"/>
    </row>
    <row r="24" spans="1:12" s="2" customFormat="1" ht="33" customHeight="1">
      <c r="A24" s="23">
        <v>20</v>
      </c>
      <c r="B24" s="179">
        <f t="shared" si="0"/>
        <v>320</v>
      </c>
      <c r="C24" s="24">
        <f t="shared" si="1"/>
        <v>1120</v>
      </c>
      <c r="D24" s="31">
        <f t="shared" si="2"/>
        <v>22.400000000000002</v>
      </c>
      <c r="E24" s="25">
        <f t="shared" si="3"/>
        <v>22</v>
      </c>
      <c r="F24" s="33">
        <f t="shared" si="4"/>
        <v>4</v>
      </c>
      <c r="G24" s="25">
        <f t="shared" si="8"/>
        <v>4</v>
      </c>
      <c r="H24" s="185">
        <f t="shared" si="5"/>
        <v>1146</v>
      </c>
      <c r="I24" s="26">
        <f t="shared" si="6"/>
        <v>1466</v>
      </c>
      <c r="J24" s="174">
        <f t="shared" si="7"/>
        <v>960</v>
      </c>
      <c r="K24" s="8"/>
      <c r="L24" s="8"/>
    </row>
    <row r="25" spans="1:12" s="2" customFormat="1" ht="33" customHeight="1">
      <c r="A25" s="23">
        <v>21</v>
      </c>
      <c r="B25" s="179">
        <f t="shared" si="0"/>
        <v>336</v>
      </c>
      <c r="C25" s="24">
        <f t="shared" si="1"/>
        <v>1176</v>
      </c>
      <c r="D25" s="31">
        <f t="shared" si="2"/>
        <v>23.520000000000003</v>
      </c>
      <c r="E25" s="25">
        <f t="shared" si="3"/>
        <v>24</v>
      </c>
      <c r="F25" s="33">
        <f t="shared" si="4"/>
        <v>4.2</v>
      </c>
      <c r="G25" s="25">
        <f t="shared" si="8"/>
        <v>4</v>
      </c>
      <c r="H25" s="185">
        <f t="shared" si="5"/>
        <v>1204</v>
      </c>
      <c r="I25" s="26">
        <f t="shared" si="6"/>
        <v>1540</v>
      </c>
      <c r="J25" s="174">
        <f t="shared" si="7"/>
        <v>1008</v>
      </c>
      <c r="K25" s="8"/>
      <c r="L25" s="8"/>
    </row>
    <row r="26" spans="1:12" s="2" customFormat="1" ht="33" customHeight="1">
      <c r="A26" s="23">
        <v>22</v>
      </c>
      <c r="B26" s="179">
        <f t="shared" si="0"/>
        <v>352</v>
      </c>
      <c r="C26" s="24">
        <f t="shared" si="1"/>
        <v>1232</v>
      </c>
      <c r="D26" s="31">
        <f t="shared" si="2"/>
        <v>24.64</v>
      </c>
      <c r="E26" s="25">
        <f t="shared" si="3"/>
        <v>25</v>
      </c>
      <c r="F26" s="33">
        <f t="shared" si="4"/>
        <v>4.4</v>
      </c>
      <c r="G26" s="25">
        <f t="shared" si="8"/>
        <v>4</v>
      </c>
      <c r="H26" s="185">
        <f t="shared" si="5"/>
        <v>1261</v>
      </c>
      <c r="I26" s="26">
        <f t="shared" si="6"/>
        <v>1613</v>
      </c>
      <c r="J26" s="174">
        <f t="shared" si="7"/>
        <v>1056</v>
      </c>
      <c r="K26" s="8"/>
      <c r="L26" s="8"/>
    </row>
    <row r="27" spans="1:12" s="2" customFormat="1" ht="33" customHeight="1">
      <c r="A27" s="23">
        <v>23</v>
      </c>
      <c r="B27" s="179">
        <f t="shared" si="0"/>
        <v>368</v>
      </c>
      <c r="C27" s="24">
        <f t="shared" si="1"/>
        <v>1288</v>
      </c>
      <c r="D27" s="31">
        <f t="shared" si="2"/>
        <v>25.76</v>
      </c>
      <c r="E27" s="25">
        <f t="shared" si="3"/>
        <v>26</v>
      </c>
      <c r="F27" s="33">
        <f t="shared" si="4"/>
        <v>4.6000000000000005</v>
      </c>
      <c r="G27" s="25">
        <f t="shared" si="8"/>
        <v>5</v>
      </c>
      <c r="H27" s="185">
        <f t="shared" si="5"/>
        <v>1319</v>
      </c>
      <c r="I27" s="26">
        <f t="shared" si="6"/>
        <v>1687</v>
      </c>
      <c r="J27" s="174">
        <f t="shared" si="7"/>
        <v>1104</v>
      </c>
      <c r="K27" s="8"/>
      <c r="L27" s="8"/>
    </row>
    <row r="28" spans="1:12" s="2" customFormat="1" ht="33" customHeight="1">
      <c r="A28" s="23">
        <v>24</v>
      </c>
      <c r="B28" s="179">
        <f t="shared" si="0"/>
        <v>384</v>
      </c>
      <c r="C28" s="24">
        <f t="shared" si="1"/>
        <v>1344</v>
      </c>
      <c r="D28" s="31">
        <f t="shared" si="2"/>
        <v>26.880000000000003</v>
      </c>
      <c r="E28" s="25">
        <f t="shared" si="3"/>
        <v>27</v>
      </c>
      <c r="F28" s="33">
        <f t="shared" si="4"/>
        <v>4.800000000000001</v>
      </c>
      <c r="G28" s="25">
        <f t="shared" si="8"/>
        <v>5</v>
      </c>
      <c r="H28" s="185">
        <f t="shared" si="5"/>
        <v>1376</v>
      </c>
      <c r="I28" s="26">
        <f t="shared" si="6"/>
        <v>1760</v>
      </c>
      <c r="J28" s="174">
        <f t="shared" si="7"/>
        <v>1152</v>
      </c>
      <c r="K28" s="8"/>
      <c r="L28" s="8"/>
    </row>
    <row r="29" spans="1:12" s="2" customFormat="1" ht="33" customHeight="1">
      <c r="A29" s="23">
        <v>25</v>
      </c>
      <c r="B29" s="179">
        <f t="shared" si="0"/>
        <v>400</v>
      </c>
      <c r="C29" s="24">
        <f t="shared" si="1"/>
        <v>1400</v>
      </c>
      <c r="D29" s="31">
        <f t="shared" si="2"/>
        <v>28.000000000000004</v>
      </c>
      <c r="E29" s="25">
        <f t="shared" si="3"/>
        <v>28</v>
      </c>
      <c r="F29" s="33">
        <f t="shared" si="4"/>
        <v>5</v>
      </c>
      <c r="G29" s="25">
        <f t="shared" si="8"/>
        <v>5</v>
      </c>
      <c r="H29" s="185">
        <f t="shared" si="5"/>
        <v>1433</v>
      </c>
      <c r="I29" s="26">
        <f t="shared" si="6"/>
        <v>1833</v>
      </c>
      <c r="J29" s="174">
        <f t="shared" si="7"/>
        <v>1200</v>
      </c>
      <c r="K29" s="8"/>
      <c r="L29" s="8"/>
    </row>
    <row r="30" spans="1:12" s="2" customFormat="1" ht="33" customHeight="1">
      <c r="A30" s="23">
        <v>26</v>
      </c>
      <c r="B30" s="179">
        <f t="shared" si="0"/>
        <v>416</v>
      </c>
      <c r="C30" s="24">
        <f t="shared" si="1"/>
        <v>1456</v>
      </c>
      <c r="D30" s="31">
        <f t="shared" si="2"/>
        <v>29.120000000000005</v>
      </c>
      <c r="E30" s="25">
        <f t="shared" si="3"/>
        <v>29</v>
      </c>
      <c r="F30" s="33">
        <f t="shared" si="4"/>
        <v>5.2</v>
      </c>
      <c r="G30" s="25">
        <f t="shared" si="8"/>
        <v>5</v>
      </c>
      <c r="H30" s="185">
        <f t="shared" si="5"/>
        <v>1490</v>
      </c>
      <c r="I30" s="26">
        <f t="shared" si="6"/>
        <v>1906</v>
      </c>
      <c r="J30" s="174">
        <f t="shared" si="7"/>
        <v>1248</v>
      </c>
      <c r="K30" s="8"/>
      <c r="L30" s="8"/>
    </row>
    <row r="31" spans="1:12" s="2" customFormat="1" ht="33" customHeight="1">
      <c r="A31" s="23">
        <v>27</v>
      </c>
      <c r="B31" s="179">
        <f t="shared" si="0"/>
        <v>432</v>
      </c>
      <c r="C31" s="24">
        <f t="shared" si="1"/>
        <v>1512</v>
      </c>
      <c r="D31" s="31">
        <f t="shared" si="2"/>
        <v>30.240000000000002</v>
      </c>
      <c r="E31" s="25">
        <f t="shared" si="3"/>
        <v>30</v>
      </c>
      <c r="F31" s="33">
        <f t="shared" si="4"/>
        <v>5.4</v>
      </c>
      <c r="G31" s="25">
        <f>ROUNDUP(F31,0)</f>
        <v>6</v>
      </c>
      <c r="H31" s="185">
        <f t="shared" si="5"/>
        <v>1548</v>
      </c>
      <c r="I31" s="26">
        <f t="shared" si="6"/>
        <v>1980</v>
      </c>
      <c r="J31" s="174">
        <f t="shared" si="7"/>
        <v>1296</v>
      </c>
      <c r="K31" s="8"/>
      <c r="L31" s="8"/>
    </row>
    <row r="32" spans="1:12" s="2" customFormat="1" ht="33" customHeight="1">
      <c r="A32" s="23">
        <v>28</v>
      </c>
      <c r="B32" s="179">
        <f t="shared" si="0"/>
        <v>448</v>
      </c>
      <c r="C32" s="24">
        <f t="shared" si="1"/>
        <v>1568</v>
      </c>
      <c r="D32" s="31">
        <f t="shared" si="2"/>
        <v>31.360000000000003</v>
      </c>
      <c r="E32" s="25">
        <f t="shared" si="3"/>
        <v>31</v>
      </c>
      <c r="F32" s="33">
        <f t="shared" si="4"/>
        <v>5.6000000000000005</v>
      </c>
      <c r="G32" s="25">
        <f>ROUND(F32,0)</f>
        <v>6</v>
      </c>
      <c r="H32" s="185">
        <f t="shared" si="5"/>
        <v>1605</v>
      </c>
      <c r="I32" s="26">
        <f t="shared" si="6"/>
        <v>2053</v>
      </c>
      <c r="J32" s="174">
        <f t="shared" si="7"/>
        <v>1344</v>
      </c>
      <c r="K32" s="8"/>
      <c r="L32" s="8"/>
    </row>
    <row r="33" spans="1:12" s="2" customFormat="1" ht="33" customHeight="1">
      <c r="A33" s="23">
        <v>29</v>
      </c>
      <c r="B33" s="179">
        <f t="shared" si="0"/>
        <v>464</v>
      </c>
      <c r="C33" s="24">
        <f t="shared" si="1"/>
        <v>1624</v>
      </c>
      <c r="D33" s="31">
        <f t="shared" si="2"/>
        <v>32.480000000000004</v>
      </c>
      <c r="E33" s="25">
        <f t="shared" si="3"/>
        <v>32</v>
      </c>
      <c r="F33" s="33">
        <f t="shared" si="4"/>
        <v>5.800000000000001</v>
      </c>
      <c r="G33" s="25">
        <f>ROUND(F33,0)</f>
        <v>6</v>
      </c>
      <c r="H33" s="185">
        <f t="shared" si="5"/>
        <v>1662</v>
      </c>
      <c r="I33" s="26">
        <f t="shared" si="6"/>
        <v>2126</v>
      </c>
      <c r="J33" s="174">
        <f t="shared" si="7"/>
        <v>1392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480</v>
      </c>
      <c r="C34" s="28">
        <f t="shared" si="1"/>
        <v>1680</v>
      </c>
      <c r="D34" s="31">
        <f t="shared" si="2"/>
        <v>33.6</v>
      </c>
      <c r="E34" s="29">
        <f t="shared" si="3"/>
        <v>34</v>
      </c>
      <c r="F34" s="33">
        <f t="shared" si="4"/>
        <v>6</v>
      </c>
      <c r="G34" s="29">
        <f>ROUND(F34,0)</f>
        <v>6</v>
      </c>
      <c r="H34" s="186">
        <f t="shared" si="5"/>
        <v>1720</v>
      </c>
      <c r="I34" s="30">
        <f t="shared" si="6"/>
        <v>2200</v>
      </c>
      <c r="J34" s="175">
        <f t="shared" si="7"/>
        <v>1440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25200</v>
      </c>
    </row>
    <row r="3" spans="1:12" ht="33" customHeight="1">
      <c r="A3" s="341"/>
      <c r="B3" s="345">
        <v>25200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17</v>
      </c>
      <c r="C5" s="19">
        <f aca="true" t="shared" si="1" ref="C5:C34">ROUND($B$3*$A5/30*$L$3*70/100,0)+ROUND($B$3*$A5/30*$L$4*70/100,0)</f>
        <v>59</v>
      </c>
      <c r="D5" s="20">
        <f aca="true" t="shared" si="2" ref="D5:D34">$B$3*$L$5/30*$A5</f>
        <v>1.176</v>
      </c>
      <c r="E5" s="21">
        <f aca="true" t="shared" si="3" ref="E5:E34">ROUND(D5,0)</f>
        <v>1</v>
      </c>
      <c r="F5" s="32">
        <f aca="true" t="shared" si="4" ref="F5:F34">$B$3*$L$6/30*$A5</f>
        <v>0.21</v>
      </c>
      <c r="G5" s="21">
        <f>ROUNDUP(F5,0)</f>
        <v>1</v>
      </c>
      <c r="H5" s="184">
        <f aca="true" t="shared" si="5" ref="H5:H34">C5+E5+G5</f>
        <v>61</v>
      </c>
      <c r="I5" s="22">
        <f aca="true" t="shared" si="6" ref="I5:I34">B5+H5</f>
        <v>78</v>
      </c>
      <c r="J5" s="173">
        <f aca="true" t="shared" si="7" ref="J5:J34">ROUND($B$3*$L$7/30*A5,0)</f>
        <v>50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f t="shared" si="0"/>
        <v>33</v>
      </c>
      <c r="C6" s="24">
        <f t="shared" si="1"/>
        <v>118</v>
      </c>
      <c r="D6" s="31">
        <f t="shared" si="2"/>
        <v>2.352</v>
      </c>
      <c r="E6" s="25">
        <f t="shared" si="3"/>
        <v>2</v>
      </c>
      <c r="F6" s="33">
        <f t="shared" si="4"/>
        <v>0.42</v>
      </c>
      <c r="G6" s="25">
        <f>ROUNDUP(F6,0)</f>
        <v>1</v>
      </c>
      <c r="H6" s="185">
        <f t="shared" si="5"/>
        <v>121</v>
      </c>
      <c r="I6" s="26">
        <f t="shared" si="6"/>
        <v>154</v>
      </c>
      <c r="J6" s="174">
        <f t="shared" si="7"/>
        <v>101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50</v>
      </c>
      <c r="C7" s="24">
        <f t="shared" si="1"/>
        <v>177</v>
      </c>
      <c r="D7" s="31">
        <f t="shared" si="2"/>
        <v>3.5279999999999996</v>
      </c>
      <c r="E7" s="25">
        <f t="shared" si="3"/>
        <v>4</v>
      </c>
      <c r="F7" s="33">
        <f t="shared" si="4"/>
        <v>0.63</v>
      </c>
      <c r="G7" s="25">
        <f>ROUNDUP(F7,0)</f>
        <v>1</v>
      </c>
      <c r="H7" s="185">
        <f t="shared" si="5"/>
        <v>182</v>
      </c>
      <c r="I7" s="26">
        <f t="shared" si="6"/>
        <v>232</v>
      </c>
      <c r="J7" s="174">
        <f t="shared" si="7"/>
        <v>151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f t="shared" si="0"/>
        <v>67</v>
      </c>
      <c r="C8" s="24">
        <f t="shared" si="1"/>
        <v>236</v>
      </c>
      <c r="D8" s="31">
        <f t="shared" si="2"/>
        <v>4.704</v>
      </c>
      <c r="E8" s="25">
        <f t="shared" si="3"/>
        <v>5</v>
      </c>
      <c r="F8" s="33">
        <f t="shared" si="4"/>
        <v>0.84</v>
      </c>
      <c r="G8" s="25">
        <f>ROUNDUP(F8,0)</f>
        <v>1</v>
      </c>
      <c r="H8" s="185">
        <f t="shared" si="5"/>
        <v>242</v>
      </c>
      <c r="I8" s="26">
        <f t="shared" si="6"/>
        <v>309</v>
      </c>
      <c r="J8" s="174">
        <f t="shared" si="7"/>
        <v>202</v>
      </c>
      <c r="K8" s="8"/>
      <c r="L8" s="8"/>
    </row>
    <row r="9" spans="1:12" s="2" customFormat="1" ht="33" customHeight="1">
      <c r="A9" s="23">
        <v>5</v>
      </c>
      <c r="B9" s="179">
        <f t="shared" si="0"/>
        <v>84</v>
      </c>
      <c r="C9" s="24">
        <f t="shared" si="1"/>
        <v>294</v>
      </c>
      <c r="D9" s="31">
        <f t="shared" si="2"/>
        <v>5.88</v>
      </c>
      <c r="E9" s="25">
        <f t="shared" si="3"/>
        <v>6</v>
      </c>
      <c r="F9" s="33">
        <f t="shared" si="4"/>
        <v>1.05</v>
      </c>
      <c r="G9" s="25">
        <f>ROUND(F9,0)</f>
        <v>1</v>
      </c>
      <c r="H9" s="185">
        <f t="shared" si="5"/>
        <v>301</v>
      </c>
      <c r="I9" s="26">
        <f t="shared" si="6"/>
        <v>385</v>
      </c>
      <c r="J9" s="174">
        <f t="shared" si="7"/>
        <v>252</v>
      </c>
      <c r="K9" s="8"/>
      <c r="L9" s="8"/>
    </row>
    <row r="10" spans="1:12" s="2" customFormat="1" ht="33" customHeight="1">
      <c r="A10" s="23">
        <v>6</v>
      </c>
      <c r="B10" s="179">
        <f t="shared" si="0"/>
        <v>101</v>
      </c>
      <c r="C10" s="24">
        <f t="shared" si="1"/>
        <v>353</v>
      </c>
      <c r="D10" s="31">
        <f t="shared" si="2"/>
        <v>7.055999999999999</v>
      </c>
      <c r="E10" s="25">
        <f t="shared" si="3"/>
        <v>7</v>
      </c>
      <c r="F10" s="33">
        <f t="shared" si="4"/>
        <v>1.26</v>
      </c>
      <c r="G10" s="25">
        <f aca="true" t="shared" si="8" ref="G10:G30">ROUND(F10,0)</f>
        <v>1</v>
      </c>
      <c r="H10" s="185">
        <f t="shared" si="5"/>
        <v>361</v>
      </c>
      <c r="I10" s="26">
        <f t="shared" si="6"/>
        <v>462</v>
      </c>
      <c r="J10" s="174">
        <f t="shared" si="7"/>
        <v>302</v>
      </c>
      <c r="K10" s="309" t="s">
        <v>296</v>
      </c>
      <c r="L10" s="310">
        <f>ROUND($L2*0.0469*0.3,0)</f>
        <v>355</v>
      </c>
    </row>
    <row r="11" spans="1:12" s="2" customFormat="1" ht="33" customHeight="1">
      <c r="A11" s="23">
        <v>7</v>
      </c>
      <c r="B11" s="179">
        <f t="shared" si="0"/>
        <v>118</v>
      </c>
      <c r="C11" s="24">
        <f t="shared" si="1"/>
        <v>411</v>
      </c>
      <c r="D11" s="31">
        <f t="shared" si="2"/>
        <v>8.232</v>
      </c>
      <c r="E11" s="25">
        <f t="shared" si="3"/>
        <v>8</v>
      </c>
      <c r="F11" s="33">
        <f t="shared" si="4"/>
        <v>1.47</v>
      </c>
      <c r="G11" s="25">
        <f t="shared" si="8"/>
        <v>1</v>
      </c>
      <c r="H11" s="185">
        <f t="shared" si="5"/>
        <v>420</v>
      </c>
      <c r="I11" s="26">
        <f t="shared" si="6"/>
        <v>538</v>
      </c>
      <c r="J11" s="174">
        <f t="shared" si="7"/>
        <v>353</v>
      </c>
      <c r="K11" s="309" t="s">
        <v>297</v>
      </c>
      <c r="L11" s="311">
        <f>ROUND($L2*0.0469*0.6*(1+0.61),0)</f>
        <v>1142</v>
      </c>
    </row>
    <row r="12" spans="1:12" s="2" customFormat="1" ht="33" customHeight="1">
      <c r="A12" s="23">
        <v>8</v>
      </c>
      <c r="B12" s="179">
        <f t="shared" si="0"/>
        <v>134</v>
      </c>
      <c r="C12" s="24">
        <f t="shared" si="1"/>
        <v>470</v>
      </c>
      <c r="D12" s="31">
        <f t="shared" si="2"/>
        <v>9.408</v>
      </c>
      <c r="E12" s="25">
        <f t="shared" si="3"/>
        <v>9</v>
      </c>
      <c r="F12" s="33">
        <f t="shared" si="4"/>
        <v>1.68</v>
      </c>
      <c r="G12" s="25">
        <f t="shared" si="8"/>
        <v>2</v>
      </c>
      <c r="H12" s="185">
        <f t="shared" si="5"/>
        <v>481</v>
      </c>
      <c r="I12" s="26">
        <f t="shared" si="6"/>
        <v>615</v>
      </c>
      <c r="J12" s="174">
        <f t="shared" si="7"/>
        <v>403</v>
      </c>
      <c r="K12" s="8"/>
      <c r="L12" s="8"/>
    </row>
    <row r="13" spans="1:12" s="2" customFormat="1" ht="33" customHeight="1">
      <c r="A13" s="23">
        <v>9</v>
      </c>
      <c r="B13" s="179">
        <f t="shared" si="0"/>
        <v>151</v>
      </c>
      <c r="C13" s="24">
        <f t="shared" si="1"/>
        <v>529</v>
      </c>
      <c r="D13" s="31">
        <f t="shared" si="2"/>
        <v>10.584</v>
      </c>
      <c r="E13" s="25">
        <f t="shared" si="3"/>
        <v>11</v>
      </c>
      <c r="F13" s="33">
        <f t="shared" si="4"/>
        <v>1.89</v>
      </c>
      <c r="G13" s="25">
        <f t="shared" si="8"/>
        <v>2</v>
      </c>
      <c r="H13" s="185">
        <f t="shared" si="5"/>
        <v>542</v>
      </c>
      <c r="I13" s="26">
        <f t="shared" si="6"/>
        <v>693</v>
      </c>
      <c r="J13" s="174">
        <f t="shared" si="7"/>
        <v>454</v>
      </c>
      <c r="K13" s="8"/>
      <c r="L13" s="8"/>
    </row>
    <row r="14" spans="1:12" s="2" customFormat="1" ht="33" customHeight="1">
      <c r="A14" s="23">
        <v>10</v>
      </c>
      <c r="B14" s="179">
        <f t="shared" si="0"/>
        <v>168</v>
      </c>
      <c r="C14" s="24">
        <f t="shared" si="1"/>
        <v>588</v>
      </c>
      <c r="D14" s="31">
        <f t="shared" si="2"/>
        <v>11.76</v>
      </c>
      <c r="E14" s="25">
        <f t="shared" si="3"/>
        <v>12</v>
      </c>
      <c r="F14" s="33">
        <f t="shared" si="4"/>
        <v>2.1</v>
      </c>
      <c r="G14" s="25">
        <f t="shared" si="8"/>
        <v>2</v>
      </c>
      <c r="H14" s="185">
        <f t="shared" si="5"/>
        <v>602</v>
      </c>
      <c r="I14" s="26">
        <f t="shared" si="6"/>
        <v>770</v>
      </c>
      <c r="J14" s="174">
        <f t="shared" si="7"/>
        <v>504</v>
      </c>
      <c r="K14" s="8"/>
      <c r="L14" s="8"/>
    </row>
    <row r="15" spans="1:12" s="2" customFormat="1" ht="33" customHeight="1">
      <c r="A15" s="23">
        <v>11</v>
      </c>
      <c r="B15" s="179">
        <f t="shared" si="0"/>
        <v>184</v>
      </c>
      <c r="C15" s="24">
        <f t="shared" si="1"/>
        <v>647</v>
      </c>
      <c r="D15" s="31">
        <f t="shared" si="2"/>
        <v>12.936</v>
      </c>
      <c r="E15" s="25">
        <f t="shared" si="3"/>
        <v>13</v>
      </c>
      <c r="F15" s="33">
        <f t="shared" si="4"/>
        <v>2.31</v>
      </c>
      <c r="G15" s="25">
        <f t="shared" si="8"/>
        <v>2</v>
      </c>
      <c r="H15" s="185">
        <f t="shared" si="5"/>
        <v>662</v>
      </c>
      <c r="I15" s="26">
        <f t="shared" si="6"/>
        <v>846</v>
      </c>
      <c r="J15" s="174">
        <f t="shared" si="7"/>
        <v>554</v>
      </c>
      <c r="K15" s="8"/>
      <c r="L15" s="8"/>
    </row>
    <row r="16" spans="1:12" s="2" customFormat="1" ht="33" customHeight="1">
      <c r="A16" s="23">
        <v>12</v>
      </c>
      <c r="B16" s="179">
        <f t="shared" si="0"/>
        <v>201</v>
      </c>
      <c r="C16" s="24">
        <f t="shared" si="1"/>
        <v>706</v>
      </c>
      <c r="D16" s="31">
        <f t="shared" si="2"/>
        <v>14.111999999999998</v>
      </c>
      <c r="E16" s="25">
        <f t="shared" si="3"/>
        <v>14</v>
      </c>
      <c r="F16" s="33">
        <f t="shared" si="4"/>
        <v>2.52</v>
      </c>
      <c r="G16" s="25">
        <f t="shared" si="8"/>
        <v>3</v>
      </c>
      <c r="H16" s="185">
        <f t="shared" si="5"/>
        <v>723</v>
      </c>
      <c r="I16" s="26">
        <f t="shared" si="6"/>
        <v>924</v>
      </c>
      <c r="J16" s="174">
        <f t="shared" si="7"/>
        <v>605</v>
      </c>
      <c r="K16" s="8"/>
      <c r="L16" s="8"/>
    </row>
    <row r="17" spans="1:12" s="2" customFormat="1" ht="33" customHeight="1">
      <c r="A17" s="23">
        <v>13</v>
      </c>
      <c r="B17" s="179">
        <f t="shared" si="0"/>
        <v>219</v>
      </c>
      <c r="C17" s="24">
        <f t="shared" si="1"/>
        <v>764</v>
      </c>
      <c r="D17" s="31">
        <f t="shared" si="2"/>
        <v>15.287999999999998</v>
      </c>
      <c r="E17" s="25">
        <f t="shared" si="3"/>
        <v>15</v>
      </c>
      <c r="F17" s="33">
        <f t="shared" si="4"/>
        <v>2.73</v>
      </c>
      <c r="G17" s="25">
        <f t="shared" si="8"/>
        <v>3</v>
      </c>
      <c r="H17" s="185">
        <f t="shared" si="5"/>
        <v>782</v>
      </c>
      <c r="I17" s="26">
        <f t="shared" si="6"/>
        <v>1001</v>
      </c>
      <c r="J17" s="174">
        <f t="shared" si="7"/>
        <v>655</v>
      </c>
      <c r="K17" s="8"/>
      <c r="L17" s="8"/>
    </row>
    <row r="18" spans="1:12" s="2" customFormat="1" ht="33" customHeight="1">
      <c r="A18" s="23">
        <v>14</v>
      </c>
      <c r="B18" s="179">
        <f t="shared" si="0"/>
        <v>236</v>
      </c>
      <c r="C18" s="24">
        <f t="shared" si="1"/>
        <v>823</v>
      </c>
      <c r="D18" s="31">
        <f t="shared" si="2"/>
        <v>16.464</v>
      </c>
      <c r="E18" s="25">
        <f t="shared" si="3"/>
        <v>16</v>
      </c>
      <c r="F18" s="33">
        <f t="shared" si="4"/>
        <v>2.94</v>
      </c>
      <c r="G18" s="25">
        <f t="shared" si="8"/>
        <v>3</v>
      </c>
      <c r="H18" s="185">
        <f t="shared" si="5"/>
        <v>842</v>
      </c>
      <c r="I18" s="26">
        <f t="shared" si="6"/>
        <v>1078</v>
      </c>
      <c r="J18" s="174">
        <f t="shared" si="7"/>
        <v>706</v>
      </c>
      <c r="K18" s="8"/>
      <c r="L18" s="8"/>
    </row>
    <row r="19" spans="1:12" s="2" customFormat="1" ht="33" customHeight="1">
      <c r="A19" s="23">
        <v>15</v>
      </c>
      <c r="B19" s="179">
        <f t="shared" si="0"/>
        <v>252</v>
      </c>
      <c r="C19" s="24">
        <f t="shared" si="1"/>
        <v>882</v>
      </c>
      <c r="D19" s="31">
        <f t="shared" si="2"/>
        <v>17.64</v>
      </c>
      <c r="E19" s="25">
        <f t="shared" si="3"/>
        <v>18</v>
      </c>
      <c r="F19" s="33">
        <f t="shared" si="4"/>
        <v>3.15</v>
      </c>
      <c r="G19" s="25">
        <f t="shared" si="8"/>
        <v>3</v>
      </c>
      <c r="H19" s="185">
        <f t="shared" si="5"/>
        <v>903</v>
      </c>
      <c r="I19" s="26">
        <f t="shared" si="6"/>
        <v>1155</v>
      </c>
      <c r="J19" s="174">
        <f t="shared" si="7"/>
        <v>756</v>
      </c>
      <c r="K19" s="8"/>
      <c r="L19" s="8"/>
    </row>
    <row r="20" spans="1:12" s="2" customFormat="1" ht="33" customHeight="1">
      <c r="A20" s="23">
        <v>16</v>
      </c>
      <c r="B20" s="179">
        <f t="shared" si="0"/>
        <v>269</v>
      </c>
      <c r="C20" s="24">
        <f t="shared" si="1"/>
        <v>941</v>
      </c>
      <c r="D20" s="31">
        <f t="shared" si="2"/>
        <v>18.816</v>
      </c>
      <c r="E20" s="25">
        <f t="shared" si="3"/>
        <v>19</v>
      </c>
      <c r="F20" s="33">
        <f t="shared" si="4"/>
        <v>3.36</v>
      </c>
      <c r="G20" s="25">
        <f t="shared" si="8"/>
        <v>3</v>
      </c>
      <c r="H20" s="185">
        <f t="shared" si="5"/>
        <v>963</v>
      </c>
      <c r="I20" s="26">
        <f t="shared" si="6"/>
        <v>1232</v>
      </c>
      <c r="J20" s="174">
        <f t="shared" si="7"/>
        <v>806</v>
      </c>
      <c r="K20" s="8"/>
      <c r="L20" s="8"/>
    </row>
    <row r="21" spans="1:12" s="2" customFormat="1" ht="33" customHeight="1">
      <c r="A21" s="23">
        <v>17</v>
      </c>
      <c r="B21" s="179">
        <f t="shared" si="0"/>
        <v>286</v>
      </c>
      <c r="C21" s="24">
        <f t="shared" si="1"/>
        <v>1000</v>
      </c>
      <c r="D21" s="31">
        <f t="shared" si="2"/>
        <v>19.991999999999997</v>
      </c>
      <c r="E21" s="25">
        <f t="shared" si="3"/>
        <v>20</v>
      </c>
      <c r="F21" s="33">
        <f t="shared" si="4"/>
        <v>3.57</v>
      </c>
      <c r="G21" s="25">
        <f t="shared" si="8"/>
        <v>4</v>
      </c>
      <c r="H21" s="185">
        <f t="shared" si="5"/>
        <v>1024</v>
      </c>
      <c r="I21" s="26">
        <f t="shared" si="6"/>
        <v>1310</v>
      </c>
      <c r="J21" s="174">
        <f t="shared" si="7"/>
        <v>857</v>
      </c>
      <c r="K21" s="8"/>
      <c r="L21" s="8"/>
    </row>
    <row r="22" spans="1:12" s="2" customFormat="1" ht="33" customHeight="1">
      <c r="A22" s="23">
        <v>18</v>
      </c>
      <c r="B22" s="179">
        <f t="shared" si="0"/>
        <v>302</v>
      </c>
      <c r="C22" s="24">
        <f t="shared" si="1"/>
        <v>1059</v>
      </c>
      <c r="D22" s="31">
        <f t="shared" si="2"/>
        <v>21.168</v>
      </c>
      <c r="E22" s="25">
        <f t="shared" si="3"/>
        <v>21</v>
      </c>
      <c r="F22" s="33">
        <f t="shared" si="4"/>
        <v>3.78</v>
      </c>
      <c r="G22" s="25">
        <f t="shared" si="8"/>
        <v>4</v>
      </c>
      <c r="H22" s="185">
        <f t="shared" si="5"/>
        <v>1084</v>
      </c>
      <c r="I22" s="26">
        <f t="shared" si="6"/>
        <v>1386</v>
      </c>
      <c r="J22" s="174">
        <f t="shared" si="7"/>
        <v>907</v>
      </c>
      <c r="K22" s="8"/>
      <c r="L22" s="8"/>
    </row>
    <row r="23" spans="1:12" s="2" customFormat="1" ht="33" customHeight="1">
      <c r="A23" s="23">
        <v>19</v>
      </c>
      <c r="B23" s="179">
        <f t="shared" si="0"/>
        <v>319</v>
      </c>
      <c r="C23" s="24">
        <f t="shared" si="1"/>
        <v>1117</v>
      </c>
      <c r="D23" s="31">
        <f t="shared" si="2"/>
        <v>22.343999999999998</v>
      </c>
      <c r="E23" s="25">
        <f t="shared" si="3"/>
        <v>22</v>
      </c>
      <c r="F23" s="33">
        <f t="shared" si="4"/>
        <v>3.9899999999999998</v>
      </c>
      <c r="G23" s="25">
        <f t="shared" si="8"/>
        <v>4</v>
      </c>
      <c r="H23" s="185">
        <f t="shared" si="5"/>
        <v>1143</v>
      </c>
      <c r="I23" s="26">
        <f t="shared" si="6"/>
        <v>1462</v>
      </c>
      <c r="J23" s="174">
        <f t="shared" si="7"/>
        <v>958</v>
      </c>
      <c r="K23" s="8"/>
      <c r="L23" s="8"/>
    </row>
    <row r="24" spans="1:12" s="2" customFormat="1" ht="33" customHeight="1">
      <c r="A24" s="23">
        <v>20</v>
      </c>
      <c r="B24" s="179">
        <f t="shared" si="0"/>
        <v>336</v>
      </c>
      <c r="C24" s="24">
        <f t="shared" si="1"/>
        <v>1176</v>
      </c>
      <c r="D24" s="31">
        <f t="shared" si="2"/>
        <v>23.52</v>
      </c>
      <c r="E24" s="25">
        <f t="shared" si="3"/>
        <v>24</v>
      </c>
      <c r="F24" s="33">
        <f t="shared" si="4"/>
        <v>4.2</v>
      </c>
      <c r="G24" s="25">
        <f t="shared" si="8"/>
        <v>4</v>
      </c>
      <c r="H24" s="185">
        <f t="shared" si="5"/>
        <v>1204</v>
      </c>
      <c r="I24" s="26">
        <f t="shared" si="6"/>
        <v>1540</v>
      </c>
      <c r="J24" s="174">
        <f t="shared" si="7"/>
        <v>1008</v>
      </c>
      <c r="K24" s="8"/>
      <c r="L24" s="8"/>
    </row>
    <row r="25" spans="1:12" s="2" customFormat="1" ht="33" customHeight="1">
      <c r="A25" s="23">
        <v>21</v>
      </c>
      <c r="B25" s="179">
        <f t="shared" si="0"/>
        <v>353</v>
      </c>
      <c r="C25" s="24">
        <f t="shared" si="1"/>
        <v>1234</v>
      </c>
      <c r="D25" s="31">
        <f t="shared" si="2"/>
        <v>24.695999999999998</v>
      </c>
      <c r="E25" s="25">
        <f t="shared" si="3"/>
        <v>25</v>
      </c>
      <c r="F25" s="33">
        <f t="shared" si="4"/>
        <v>4.41</v>
      </c>
      <c r="G25" s="25">
        <f t="shared" si="8"/>
        <v>4</v>
      </c>
      <c r="H25" s="185">
        <f t="shared" si="5"/>
        <v>1263</v>
      </c>
      <c r="I25" s="26">
        <f t="shared" si="6"/>
        <v>1616</v>
      </c>
      <c r="J25" s="174">
        <f t="shared" si="7"/>
        <v>1058</v>
      </c>
      <c r="K25" s="8"/>
      <c r="L25" s="8"/>
    </row>
    <row r="26" spans="1:12" s="2" customFormat="1" ht="33" customHeight="1">
      <c r="A26" s="23">
        <v>22</v>
      </c>
      <c r="B26" s="179">
        <f t="shared" si="0"/>
        <v>370</v>
      </c>
      <c r="C26" s="24">
        <f t="shared" si="1"/>
        <v>1293</v>
      </c>
      <c r="D26" s="31">
        <f t="shared" si="2"/>
        <v>25.872</v>
      </c>
      <c r="E26" s="25">
        <f t="shared" si="3"/>
        <v>26</v>
      </c>
      <c r="F26" s="33">
        <f t="shared" si="4"/>
        <v>4.62</v>
      </c>
      <c r="G26" s="25">
        <f t="shared" si="8"/>
        <v>5</v>
      </c>
      <c r="H26" s="185">
        <f t="shared" si="5"/>
        <v>1324</v>
      </c>
      <c r="I26" s="26">
        <f t="shared" si="6"/>
        <v>1694</v>
      </c>
      <c r="J26" s="174">
        <f t="shared" si="7"/>
        <v>1109</v>
      </c>
      <c r="K26" s="8"/>
      <c r="L26" s="8"/>
    </row>
    <row r="27" spans="1:12" s="2" customFormat="1" ht="33" customHeight="1">
      <c r="A27" s="23">
        <v>23</v>
      </c>
      <c r="B27" s="179">
        <f t="shared" si="0"/>
        <v>387</v>
      </c>
      <c r="C27" s="24">
        <f t="shared" si="1"/>
        <v>1352</v>
      </c>
      <c r="D27" s="31">
        <f t="shared" si="2"/>
        <v>27.048</v>
      </c>
      <c r="E27" s="25">
        <f t="shared" si="3"/>
        <v>27</v>
      </c>
      <c r="F27" s="33">
        <f t="shared" si="4"/>
        <v>4.83</v>
      </c>
      <c r="G27" s="25">
        <f t="shared" si="8"/>
        <v>5</v>
      </c>
      <c r="H27" s="185">
        <f t="shared" si="5"/>
        <v>1384</v>
      </c>
      <c r="I27" s="26">
        <f t="shared" si="6"/>
        <v>1771</v>
      </c>
      <c r="J27" s="174">
        <f t="shared" si="7"/>
        <v>1159</v>
      </c>
      <c r="K27" s="8"/>
      <c r="L27" s="8"/>
    </row>
    <row r="28" spans="1:12" s="2" customFormat="1" ht="33" customHeight="1">
      <c r="A28" s="23">
        <v>24</v>
      </c>
      <c r="B28" s="179">
        <f t="shared" si="0"/>
        <v>403</v>
      </c>
      <c r="C28" s="24">
        <f t="shared" si="1"/>
        <v>1411</v>
      </c>
      <c r="D28" s="31">
        <f t="shared" si="2"/>
        <v>28.223999999999997</v>
      </c>
      <c r="E28" s="25">
        <f t="shared" si="3"/>
        <v>28</v>
      </c>
      <c r="F28" s="33">
        <f t="shared" si="4"/>
        <v>5.04</v>
      </c>
      <c r="G28" s="25">
        <f t="shared" si="8"/>
        <v>5</v>
      </c>
      <c r="H28" s="185">
        <f t="shared" si="5"/>
        <v>1444</v>
      </c>
      <c r="I28" s="26">
        <f t="shared" si="6"/>
        <v>1847</v>
      </c>
      <c r="J28" s="174">
        <f t="shared" si="7"/>
        <v>1210</v>
      </c>
      <c r="K28" s="8"/>
      <c r="L28" s="8"/>
    </row>
    <row r="29" spans="1:12" s="2" customFormat="1" ht="33" customHeight="1">
      <c r="A29" s="23">
        <v>25</v>
      </c>
      <c r="B29" s="179">
        <f t="shared" si="0"/>
        <v>420</v>
      </c>
      <c r="C29" s="24">
        <f t="shared" si="1"/>
        <v>1470</v>
      </c>
      <c r="D29" s="31">
        <f t="shared" si="2"/>
        <v>29.4</v>
      </c>
      <c r="E29" s="25">
        <f t="shared" si="3"/>
        <v>29</v>
      </c>
      <c r="F29" s="33">
        <f t="shared" si="4"/>
        <v>5.25</v>
      </c>
      <c r="G29" s="25">
        <f t="shared" si="8"/>
        <v>5</v>
      </c>
      <c r="H29" s="185">
        <f t="shared" si="5"/>
        <v>1504</v>
      </c>
      <c r="I29" s="26">
        <f t="shared" si="6"/>
        <v>1924</v>
      </c>
      <c r="J29" s="174">
        <f t="shared" si="7"/>
        <v>1260</v>
      </c>
      <c r="K29" s="8"/>
      <c r="L29" s="8"/>
    </row>
    <row r="30" spans="1:12" s="2" customFormat="1" ht="33" customHeight="1">
      <c r="A30" s="23">
        <v>26</v>
      </c>
      <c r="B30" s="179">
        <f t="shared" si="0"/>
        <v>437</v>
      </c>
      <c r="C30" s="24">
        <f t="shared" si="1"/>
        <v>1529</v>
      </c>
      <c r="D30" s="31">
        <f t="shared" si="2"/>
        <v>30.575999999999997</v>
      </c>
      <c r="E30" s="25">
        <f t="shared" si="3"/>
        <v>31</v>
      </c>
      <c r="F30" s="33">
        <f t="shared" si="4"/>
        <v>5.46</v>
      </c>
      <c r="G30" s="25">
        <f t="shared" si="8"/>
        <v>5</v>
      </c>
      <c r="H30" s="185">
        <f t="shared" si="5"/>
        <v>1565</v>
      </c>
      <c r="I30" s="26">
        <f t="shared" si="6"/>
        <v>2002</v>
      </c>
      <c r="J30" s="174">
        <f t="shared" si="7"/>
        <v>1310</v>
      </c>
      <c r="K30" s="8"/>
      <c r="L30" s="8"/>
    </row>
    <row r="31" spans="1:12" s="2" customFormat="1" ht="33" customHeight="1">
      <c r="A31" s="23">
        <v>27</v>
      </c>
      <c r="B31" s="179">
        <f t="shared" si="0"/>
        <v>453</v>
      </c>
      <c r="C31" s="24">
        <f t="shared" si="1"/>
        <v>1588</v>
      </c>
      <c r="D31" s="31">
        <f t="shared" si="2"/>
        <v>31.752</v>
      </c>
      <c r="E31" s="25">
        <f t="shared" si="3"/>
        <v>32</v>
      </c>
      <c r="F31" s="33">
        <f t="shared" si="4"/>
        <v>5.67</v>
      </c>
      <c r="G31" s="25">
        <f>ROUNDUP(F31,0)</f>
        <v>6</v>
      </c>
      <c r="H31" s="185">
        <f t="shared" si="5"/>
        <v>1626</v>
      </c>
      <c r="I31" s="26">
        <f t="shared" si="6"/>
        <v>2079</v>
      </c>
      <c r="J31" s="174">
        <f t="shared" si="7"/>
        <v>1361</v>
      </c>
      <c r="K31" s="8"/>
      <c r="L31" s="8"/>
    </row>
    <row r="32" spans="1:12" s="2" customFormat="1" ht="33" customHeight="1">
      <c r="A32" s="23">
        <v>28</v>
      </c>
      <c r="B32" s="179">
        <f t="shared" si="0"/>
        <v>470</v>
      </c>
      <c r="C32" s="24">
        <f t="shared" si="1"/>
        <v>1647</v>
      </c>
      <c r="D32" s="31">
        <f t="shared" si="2"/>
        <v>32.928</v>
      </c>
      <c r="E32" s="25">
        <f t="shared" si="3"/>
        <v>33</v>
      </c>
      <c r="F32" s="33">
        <f t="shared" si="4"/>
        <v>5.88</v>
      </c>
      <c r="G32" s="25">
        <f>ROUND(F32,0)</f>
        <v>6</v>
      </c>
      <c r="H32" s="185">
        <f t="shared" si="5"/>
        <v>1686</v>
      </c>
      <c r="I32" s="26">
        <f t="shared" si="6"/>
        <v>2156</v>
      </c>
      <c r="J32" s="174">
        <f t="shared" si="7"/>
        <v>1411</v>
      </c>
      <c r="K32" s="8"/>
      <c r="L32" s="8"/>
    </row>
    <row r="33" spans="1:12" s="2" customFormat="1" ht="33" customHeight="1">
      <c r="A33" s="23">
        <v>29</v>
      </c>
      <c r="B33" s="179">
        <f t="shared" si="0"/>
        <v>487</v>
      </c>
      <c r="C33" s="24">
        <f t="shared" si="1"/>
        <v>1706</v>
      </c>
      <c r="D33" s="31">
        <f t="shared" si="2"/>
        <v>34.104</v>
      </c>
      <c r="E33" s="25">
        <f t="shared" si="3"/>
        <v>34</v>
      </c>
      <c r="F33" s="33">
        <f t="shared" si="4"/>
        <v>6.09</v>
      </c>
      <c r="G33" s="25">
        <f>ROUND(F33,0)</f>
        <v>6</v>
      </c>
      <c r="H33" s="185">
        <f t="shared" si="5"/>
        <v>1746</v>
      </c>
      <c r="I33" s="26">
        <f t="shared" si="6"/>
        <v>2233</v>
      </c>
      <c r="J33" s="174">
        <f t="shared" si="7"/>
        <v>1462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504</v>
      </c>
      <c r="C34" s="28">
        <f t="shared" si="1"/>
        <v>1764</v>
      </c>
      <c r="D34" s="31">
        <f t="shared" si="2"/>
        <v>35.28</v>
      </c>
      <c r="E34" s="29">
        <f t="shared" si="3"/>
        <v>35</v>
      </c>
      <c r="F34" s="33">
        <f t="shared" si="4"/>
        <v>6.3</v>
      </c>
      <c r="G34" s="29">
        <f>ROUND(F34,0)</f>
        <v>6</v>
      </c>
      <c r="H34" s="186">
        <f t="shared" si="5"/>
        <v>1805</v>
      </c>
      <c r="I34" s="30">
        <f t="shared" si="6"/>
        <v>2309</v>
      </c>
      <c r="J34" s="175">
        <f t="shared" si="7"/>
        <v>1512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26400</v>
      </c>
    </row>
    <row r="3" spans="1:12" ht="33" customHeight="1">
      <c r="A3" s="341"/>
      <c r="B3" s="345">
        <v>26400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18</v>
      </c>
      <c r="C5" s="19">
        <f aca="true" t="shared" si="1" ref="C5:C34">ROUND($B$3*$A5/30*$L$3*70/100,0)+ROUND($B$3*$A5/30*$L$4*70/100,0)</f>
        <v>61</v>
      </c>
      <c r="D5" s="20">
        <f aca="true" t="shared" si="2" ref="D5:D34">$B$3*$L$5/30*$A5</f>
        <v>1.232</v>
      </c>
      <c r="E5" s="21">
        <f aca="true" t="shared" si="3" ref="E5:E34">ROUND(D5,0)</f>
        <v>1</v>
      </c>
      <c r="F5" s="32">
        <f aca="true" t="shared" si="4" ref="F5:F34">$B$3*$L$6/30*$A5</f>
        <v>0.22000000000000003</v>
      </c>
      <c r="G5" s="21">
        <f>ROUNDUP(F5,0)</f>
        <v>1</v>
      </c>
      <c r="H5" s="184">
        <f aca="true" t="shared" si="5" ref="H5:H34">C5+E5+G5</f>
        <v>63</v>
      </c>
      <c r="I5" s="22">
        <f aca="true" t="shared" si="6" ref="I5:I34">B5+H5</f>
        <v>81</v>
      </c>
      <c r="J5" s="173">
        <f aca="true" t="shared" si="7" ref="J5:J34">ROUND($B$3*$L$7/30*A5,0)</f>
        <v>53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36</v>
      </c>
      <c r="C6" s="24">
        <f t="shared" si="1"/>
        <v>123</v>
      </c>
      <c r="D6" s="31">
        <f t="shared" si="2"/>
        <v>2.464</v>
      </c>
      <c r="E6" s="25">
        <f t="shared" si="3"/>
        <v>2</v>
      </c>
      <c r="F6" s="33">
        <f t="shared" si="4"/>
        <v>0.44000000000000006</v>
      </c>
      <c r="G6" s="25">
        <f>ROUNDUP(F6,0)</f>
        <v>1</v>
      </c>
      <c r="H6" s="185">
        <f t="shared" si="5"/>
        <v>126</v>
      </c>
      <c r="I6" s="26">
        <f t="shared" si="6"/>
        <v>162</v>
      </c>
      <c r="J6" s="174">
        <f t="shared" si="7"/>
        <v>106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53</v>
      </c>
      <c r="C7" s="24">
        <f t="shared" si="1"/>
        <v>184</v>
      </c>
      <c r="D7" s="31">
        <f t="shared" si="2"/>
        <v>3.6959999999999997</v>
      </c>
      <c r="E7" s="25">
        <f t="shared" si="3"/>
        <v>4</v>
      </c>
      <c r="F7" s="33">
        <f t="shared" si="4"/>
        <v>0.6600000000000001</v>
      </c>
      <c r="G7" s="25">
        <f>ROUNDUP(F7,0)</f>
        <v>1</v>
      </c>
      <c r="H7" s="185">
        <f t="shared" si="5"/>
        <v>189</v>
      </c>
      <c r="I7" s="26">
        <f t="shared" si="6"/>
        <v>242</v>
      </c>
      <c r="J7" s="174">
        <f t="shared" si="7"/>
        <v>158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70</v>
      </c>
      <c r="C8" s="24">
        <f t="shared" si="1"/>
        <v>247</v>
      </c>
      <c r="D8" s="31">
        <f t="shared" si="2"/>
        <v>4.928</v>
      </c>
      <c r="E8" s="25">
        <f t="shared" si="3"/>
        <v>5</v>
      </c>
      <c r="F8" s="33">
        <f t="shared" si="4"/>
        <v>0.8800000000000001</v>
      </c>
      <c r="G8" s="25">
        <f>ROUNDUP(F8,0)</f>
        <v>1</v>
      </c>
      <c r="H8" s="185">
        <f t="shared" si="5"/>
        <v>253</v>
      </c>
      <c r="I8" s="26">
        <f t="shared" si="6"/>
        <v>323</v>
      </c>
      <c r="J8" s="174">
        <f t="shared" si="7"/>
        <v>211</v>
      </c>
      <c r="K8" s="8"/>
      <c r="L8" s="8"/>
    </row>
    <row r="9" spans="1:12" s="2" customFormat="1" ht="33" customHeight="1">
      <c r="A9" s="23">
        <v>5</v>
      </c>
      <c r="B9" s="179">
        <f t="shared" si="0"/>
        <v>88</v>
      </c>
      <c r="C9" s="24">
        <f t="shared" si="1"/>
        <v>308</v>
      </c>
      <c r="D9" s="31">
        <f t="shared" si="2"/>
        <v>6.16</v>
      </c>
      <c r="E9" s="25">
        <f t="shared" si="3"/>
        <v>6</v>
      </c>
      <c r="F9" s="33">
        <f t="shared" si="4"/>
        <v>1.1</v>
      </c>
      <c r="G9" s="25">
        <f aca="true" t="shared" si="8" ref="G9:G30">ROUND(F9,0)</f>
        <v>1</v>
      </c>
      <c r="H9" s="185">
        <f t="shared" si="5"/>
        <v>315</v>
      </c>
      <c r="I9" s="26">
        <f t="shared" si="6"/>
        <v>403</v>
      </c>
      <c r="J9" s="174">
        <f t="shared" si="7"/>
        <v>264</v>
      </c>
      <c r="K9" s="8"/>
      <c r="L9" s="8"/>
    </row>
    <row r="10" spans="1:12" s="2" customFormat="1" ht="33" customHeight="1">
      <c r="A10" s="23">
        <v>6</v>
      </c>
      <c r="B10" s="179">
        <f t="shared" si="0"/>
        <v>106</v>
      </c>
      <c r="C10" s="24">
        <f t="shared" si="1"/>
        <v>370</v>
      </c>
      <c r="D10" s="31">
        <f t="shared" si="2"/>
        <v>7.3919999999999995</v>
      </c>
      <c r="E10" s="25">
        <f t="shared" si="3"/>
        <v>7</v>
      </c>
      <c r="F10" s="33">
        <f t="shared" si="4"/>
        <v>1.3200000000000003</v>
      </c>
      <c r="G10" s="25">
        <f t="shared" si="8"/>
        <v>1</v>
      </c>
      <c r="H10" s="185">
        <f t="shared" si="5"/>
        <v>378</v>
      </c>
      <c r="I10" s="26">
        <f t="shared" si="6"/>
        <v>484</v>
      </c>
      <c r="J10" s="174">
        <f t="shared" si="7"/>
        <v>317</v>
      </c>
      <c r="K10" s="309" t="s">
        <v>296</v>
      </c>
      <c r="L10" s="310">
        <f>ROUND($L2*0.0469*0.3,0)</f>
        <v>371</v>
      </c>
    </row>
    <row r="11" spans="1:12" s="2" customFormat="1" ht="33" customHeight="1">
      <c r="A11" s="23">
        <v>7</v>
      </c>
      <c r="B11" s="179">
        <f t="shared" si="0"/>
        <v>123</v>
      </c>
      <c r="C11" s="24">
        <f t="shared" si="1"/>
        <v>431</v>
      </c>
      <c r="D11" s="31">
        <f t="shared" si="2"/>
        <v>8.624</v>
      </c>
      <c r="E11" s="25">
        <f t="shared" si="3"/>
        <v>9</v>
      </c>
      <c r="F11" s="33">
        <f t="shared" si="4"/>
        <v>1.5400000000000003</v>
      </c>
      <c r="G11" s="25">
        <f t="shared" si="8"/>
        <v>2</v>
      </c>
      <c r="H11" s="185">
        <f t="shared" si="5"/>
        <v>442</v>
      </c>
      <c r="I11" s="26">
        <f t="shared" si="6"/>
        <v>565</v>
      </c>
      <c r="J11" s="174">
        <f t="shared" si="7"/>
        <v>370</v>
      </c>
      <c r="K11" s="309" t="s">
        <v>297</v>
      </c>
      <c r="L11" s="311">
        <f>ROUND($L2*0.0469*0.6*(1+0.61),0)</f>
        <v>1196</v>
      </c>
    </row>
    <row r="12" spans="1:12" s="2" customFormat="1" ht="33" customHeight="1">
      <c r="A12" s="23">
        <v>8</v>
      </c>
      <c r="B12" s="179">
        <f t="shared" si="0"/>
        <v>141</v>
      </c>
      <c r="C12" s="24">
        <f t="shared" si="1"/>
        <v>493</v>
      </c>
      <c r="D12" s="31">
        <f t="shared" si="2"/>
        <v>9.856</v>
      </c>
      <c r="E12" s="25">
        <f t="shared" si="3"/>
        <v>10</v>
      </c>
      <c r="F12" s="33">
        <f t="shared" si="4"/>
        <v>1.7600000000000002</v>
      </c>
      <c r="G12" s="25">
        <f t="shared" si="8"/>
        <v>2</v>
      </c>
      <c r="H12" s="185">
        <f t="shared" si="5"/>
        <v>505</v>
      </c>
      <c r="I12" s="26">
        <f t="shared" si="6"/>
        <v>646</v>
      </c>
      <c r="J12" s="174">
        <f t="shared" si="7"/>
        <v>422</v>
      </c>
      <c r="K12" s="8"/>
      <c r="L12" s="8"/>
    </row>
    <row r="13" spans="1:12" s="2" customFormat="1" ht="33" customHeight="1">
      <c r="A13" s="23">
        <v>9</v>
      </c>
      <c r="B13" s="179">
        <f t="shared" si="0"/>
        <v>159</v>
      </c>
      <c r="C13" s="24">
        <f t="shared" si="1"/>
        <v>554</v>
      </c>
      <c r="D13" s="31">
        <f t="shared" si="2"/>
        <v>11.088</v>
      </c>
      <c r="E13" s="25">
        <f t="shared" si="3"/>
        <v>11</v>
      </c>
      <c r="F13" s="33">
        <f t="shared" si="4"/>
        <v>1.9800000000000002</v>
      </c>
      <c r="G13" s="25">
        <f t="shared" si="8"/>
        <v>2</v>
      </c>
      <c r="H13" s="185">
        <f t="shared" si="5"/>
        <v>567</v>
      </c>
      <c r="I13" s="26">
        <f t="shared" si="6"/>
        <v>726</v>
      </c>
      <c r="J13" s="174">
        <f t="shared" si="7"/>
        <v>475</v>
      </c>
      <c r="K13" s="8"/>
      <c r="L13" s="8"/>
    </row>
    <row r="14" spans="1:12" s="2" customFormat="1" ht="33" customHeight="1">
      <c r="A14" s="23">
        <v>10</v>
      </c>
      <c r="B14" s="179">
        <f t="shared" si="0"/>
        <v>176</v>
      </c>
      <c r="C14" s="24">
        <f t="shared" si="1"/>
        <v>616</v>
      </c>
      <c r="D14" s="31">
        <f t="shared" si="2"/>
        <v>12.32</v>
      </c>
      <c r="E14" s="25">
        <f t="shared" si="3"/>
        <v>12</v>
      </c>
      <c r="F14" s="33">
        <f t="shared" si="4"/>
        <v>2.2</v>
      </c>
      <c r="G14" s="25">
        <f t="shared" si="8"/>
        <v>2</v>
      </c>
      <c r="H14" s="185">
        <f t="shared" si="5"/>
        <v>630</v>
      </c>
      <c r="I14" s="26">
        <f t="shared" si="6"/>
        <v>806</v>
      </c>
      <c r="J14" s="174">
        <f t="shared" si="7"/>
        <v>528</v>
      </c>
      <c r="K14" s="8"/>
      <c r="L14" s="8"/>
    </row>
    <row r="15" spans="1:12" s="2" customFormat="1" ht="33" customHeight="1">
      <c r="A15" s="23">
        <v>11</v>
      </c>
      <c r="B15" s="179">
        <f t="shared" si="0"/>
        <v>193</v>
      </c>
      <c r="C15" s="24">
        <f t="shared" si="1"/>
        <v>678</v>
      </c>
      <c r="D15" s="31">
        <f t="shared" si="2"/>
        <v>13.552</v>
      </c>
      <c r="E15" s="25">
        <f t="shared" si="3"/>
        <v>14</v>
      </c>
      <c r="F15" s="33">
        <f t="shared" si="4"/>
        <v>2.4200000000000004</v>
      </c>
      <c r="G15" s="25">
        <f t="shared" si="8"/>
        <v>2</v>
      </c>
      <c r="H15" s="185">
        <f t="shared" si="5"/>
        <v>694</v>
      </c>
      <c r="I15" s="26">
        <f t="shared" si="6"/>
        <v>887</v>
      </c>
      <c r="J15" s="174">
        <f t="shared" si="7"/>
        <v>581</v>
      </c>
      <c r="K15" s="8"/>
      <c r="L15" s="8"/>
    </row>
    <row r="16" spans="1:12" s="2" customFormat="1" ht="33" customHeight="1">
      <c r="A16" s="23">
        <v>12</v>
      </c>
      <c r="B16" s="179">
        <f t="shared" si="0"/>
        <v>211</v>
      </c>
      <c r="C16" s="24">
        <f t="shared" si="1"/>
        <v>739</v>
      </c>
      <c r="D16" s="31">
        <f t="shared" si="2"/>
        <v>14.783999999999999</v>
      </c>
      <c r="E16" s="25">
        <f t="shared" si="3"/>
        <v>15</v>
      </c>
      <c r="F16" s="33">
        <f t="shared" si="4"/>
        <v>2.6400000000000006</v>
      </c>
      <c r="G16" s="25">
        <f t="shared" si="8"/>
        <v>3</v>
      </c>
      <c r="H16" s="185">
        <f t="shared" si="5"/>
        <v>757</v>
      </c>
      <c r="I16" s="26">
        <f t="shared" si="6"/>
        <v>968</v>
      </c>
      <c r="J16" s="174">
        <f t="shared" si="7"/>
        <v>634</v>
      </c>
      <c r="K16" s="8"/>
      <c r="L16" s="8"/>
    </row>
    <row r="17" spans="1:12" s="2" customFormat="1" ht="33" customHeight="1">
      <c r="A17" s="23">
        <v>13</v>
      </c>
      <c r="B17" s="179">
        <f t="shared" si="0"/>
        <v>229</v>
      </c>
      <c r="C17" s="24">
        <f t="shared" si="1"/>
        <v>801</v>
      </c>
      <c r="D17" s="31">
        <f t="shared" si="2"/>
        <v>16.016</v>
      </c>
      <c r="E17" s="25">
        <f t="shared" si="3"/>
        <v>16</v>
      </c>
      <c r="F17" s="33">
        <f t="shared" si="4"/>
        <v>2.8600000000000003</v>
      </c>
      <c r="G17" s="25">
        <f t="shared" si="8"/>
        <v>3</v>
      </c>
      <c r="H17" s="185">
        <f t="shared" si="5"/>
        <v>820</v>
      </c>
      <c r="I17" s="26">
        <f t="shared" si="6"/>
        <v>1049</v>
      </c>
      <c r="J17" s="174">
        <f t="shared" si="7"/>
        <v>686</v>
      </c>
      <c r="K17" s="8"/>
      <c r="L17" s="8"/>
    </row>
    <row r="18" spans="1:12" s="2" customFormat="1" ht="33" customHeight="1">
      <c r="A18" s="23">
        <v>14</v>
      </c>
      <c r="B18" s="179">
        <f t="shared" si="0"/>
        <v>247</v>
      </c>
      <c r="C18" s="24">
        <f t="shared" si="1"/>
        <v>862</v>
      </c>
      <c r="D18" s="31">
        <f t="shared" si="2"/>
        <v>17.248</v>
      </c>
      <c r="E18" s="25">
        <f t="shared" si="3"/>
        <v>17</v>
      </c>
      <c r="F18" s="33">
        <f t="shared" si="4"/>
        <v>3.0800000000000005</v>
      </c>
      <c r="G18" s="25">
        <f t="shared" si="8"/>
        <v>3</v>
      </c>
      <c r="H18" s="185">
        <f t="shared" si="5"/>
        <v>882</v>
      </c>
      <c r="I18" s="26">
        <f t="shared" si="6"/>
        <v>1129</v>
      </c>
      <c r="J18" s="174">
        <f t="shared" si="7"/>
        <v>739</v>
      </c>
      <c r="K18" s="8"/>
      <c r="L18" s="8"/>
    </row>
    <row r="19" spans="1:12" s="2" customFormat="1" ht="33" customHeight="1">
      <c r="A19" s="23">
        <v>15</v>
      </c>
      <c r="B19" s="179">
        <f t="shared" si="0"/>
        <v>264</v>
      </c>
      <c r="C19" s="24">
        <f t="shared" si="1"/>
        <v>924</v>
      </c>
      <c r="D19" s="31">
        <f t="shared" si="2"/>
        <v>18.48</v>
      </c>
      <c r="E19" s="25">
        <f t="shared" si="3"/>
        <v>18</v>
      </c>
      <c r="F19" s="33">
        <f t="shared" si="4"/>
        <v>3.3000000000000003</v>
      </c>
      <c r="G19" s="25">
        <f t="shared" si="8"/>
        <v>3</v>
      </c>
      <c r="H19" s="185">
        <f t="shared" si="5"/>
        <v>945</v>
      </c>
      <c r="I19" s="26">
        <f t="shared" si="6"/>
        <v>1209</v>
      </c>
      <c r="J19" s="174">
        <f t="shared" si="7"/>
        <v>792</v>
      </c>
      <c r="K19" s="8"/>
      <c r="L19" s="8"/>
    </row>
    <row r="20" spans="1:12" s="2" customFormat="1" ht="33" customHeight="1">
      <c r="A20" s="23">
        <v>16</v>
      </c>
      <c r="B20" s="179">
        <f t="shared" si="0"/>
        <v>281</v>
      </c>
      <c r="C20" s="24">
        <f t="shared" si="1"/>
        <v>986</v>
      </c>
      <c r="D20" s="31">
        <f t="shared" si="2"/>
        <v>19.712</v>
      </c>
      <c r="E20" s="25">
        <f t="shared" si="3"/>
        <v>20</v>
      </c>
      <c r="F20" s="33">
        <f t="shared" si="4"/>
        <v>3.5200000000000005</v>
      </c>
      <c r="G20" s="25">
        <f t="shared" si="8"/>
        <v>4</v>
      </c>
      <c r="H20" s="185">
        <f t="shared" si="5"/>
        <v>1010</v>
      </c>
      <c r="I20" s="26">
        <f t="shared" si="6"/>
        <v>1291</v>
      </c>
      <c r="J20" s="174">
        <f t="shared" si="7"/>
        <v>845</v>
      </c>
      <c r="K20" s="8"/>
      <c r="L20" s="8"/>
    </row>
    <row r="21" spans="1:12" s="2" customFormat="1" ht="33" customHeight="1">
      <c r="A21" s="23">
        <v>17</v>
      </c>
      <c r="B21" s="179">
        <f t="shared" si="0"/>
        <v>299</v>
      </c>
      <c r="C21" s="24">
        <f t="shared" si="1"/>
        <v>1047</v>
      </c>
      <c r="D21" s="31">
        <f t="shared" si="2"/>
        <v>20.944</v>
      </c>
      <c r="E21" s="25">
        <f t="shared" si="3"/>
        <v>21</v>
      </c>
      <c r="F21" s="33">
        <f t="shared" si="4"/>
        <v>3.7400000000000007</v>
      </c>
      <c r="G21" s="25">
        <f t="shared" si="8"/>
        <v>4</v>
      </c>
      <c r="H21" s="185">
        <f t="shared" si="5"/>
        <v>1072</v>
      </c>
      <c r="I21" s="26">
        <f t="shared" si="6"/>
        <v>1371</v>
      </c>
      <c r="J21" s="174">
        <f t="shared" si="7"/>
        <v>898</v>
      </c>
      <c r="K21" s="8"/>
      <c r="L21" s="8"/>
    </row>
    <row r="22" spans="1:12" s="2" customFormat="1" ht="33" customHeight="1">
      <c r="A22" s="23">
        <v>18</v>
      </c>
      <c r="B22" s="179">
        <f t="shared" si="0"/>
        <v>317</v>
      </c>
      <c r="C22" s="24">
        <f t="shared" si="1"/>
        <v>1109</v>
      </c>
      <c r="D22" s="31">
        <f t="shared" si="2"/>
        <v>22.176</v>
      </c>
      <c r="E22" s="25">
        <f t="shared" si="3"/>
        <v>22</v>
      </c>
      <c r="F22" s="33">
        <f t="shared" si="4"/>
        <v>3.9600000000000004</v>
      </c>
      <c r="G22" s="25">
        <f t="shared" si="8"/>
        <v>4</v>
      </c>
      <c r="H22" s="185">
        <f t="shared" si="5"/>
        <v>1135</v>
      </c>
      <c r="I22" s="26">
        <f t="shared" si="6"/>
        <v>1452</v>
      </c>
      <c r="J22" s="174">
        <f t="shared" si="7"/>
        <v>950</v>
      </c>
      <c r="K22" s="8"/>
      <c r="L22" s="8"/>
    </row>
    <row r="23" spans="1:12" s="2" customFormat="1" ht="33" customHeight="1">
      <c r="A23" s="23">
        <v>19</v>
      </c>
      <c r="B23" s="179">
        <f t="shared" si="0"/>
        <v>334</v>
      </c>
      <c r="C23" s="24">
        <f t="shared" si="1"/>
        <v>1170</v>
      </c>
      <c r="D23" s="31">
        <f t="shared" si="2"/>
        <v>23.408</v>
      </c>
      <c r="E23" s="25">
        <f t="shared" si="3"/>
        <v>23</v>
      </c>
      <c r="F23" s="33">
        <f t="shared" si="4"/>
        <v>4.180000000000001</v>
      </c>
      <c r="G23" s="25">
        <f t="shared" si="8"/>
        <v>4</v>
      </c>
      <c r="H23" s="185">
        <f t="shared" si="5"/>
        <v>1197</v>
      </c>
      <c r="I23" s="26">
        <f t="shared" si="6"/>
        <v>1531</v>
      </c>
      <c r="J23" s="174">
        <f t="shared" si="7"/>
        <v>1003</v>
      </c>
      <c r="K23" s="8"/>
      <c r="L23" s="8"/>
    </row>
    <row r="24" spans="1:12" s="2" customFormat="1" ht="33" customHeight="1">
      <c r="A24" s="23">
        <v>20</v>
      </c>
      <c r="B24" s="179">
        <f t="shared" si="0"/>
        <v>352</v>
      </c>
      <c r="C24" s="24">
        <f t="shared" si="1"/>
        <v>1232</v>
      </c>
      <c r="D24" s="31">
        <f t="shared" si="2"/>
        <v>24.64</v>
      </c>
      <c r="E24" s="25">
        <f t="shared" si="3"/>
        <v>25</v>
      </c>
      <c r="F24" s="33">
        <f t="shared" si="4"/>
        <v>4.4</v>
      </c>
      <c r="G24" s="25">
        <f t="shared" si="8"/>
        <v>4</v>
      </c>
      <c r="H24" s="185">
        <f t="shared" si="5"/>
        <v>1261</v>
      </c>
      <c r="I24" s="26">
        <f t="shared" si="6"/>
        <v>1613</v>
      </c>
      <c r="J24" s="174">
        <f t="shared" si="7"/>
        <v>1056</v>
      </c>
      <c r="K24" s="8"/>
      <c r="L24" s="8"/>
    </row>
    <row r="25" spans="1:12" s="2" customFormat="1" ht="33" customHeight="1">
      <c r="A25" s="23">
        <v>21</v>
      </c>
      <c r="B25" s="179">
        <f t="shared" si="0"/>
        <v>370</v>
      </c>
      <c r="C25" s="24">
        <f t="shared" si="1"/>
        <v>1293</v>
      </c>
      <c r="D25" s="31">
        <f t="shared" si="2"/>
        <v>25.872</v>
      </c>
      <c r="E25" s="25">
        <f t="shared" si="3"/>
        <v>26</v>
      </c>
      <c r="F25" s="33">
        <f t="shared" si="4"/>
        <v>4.620000000000001</v>
      </c>
      <c r="G25" s="25">
        <f t="shared" si="8"/>
        <v>5</v>
      </c>
      <c r="H25" s="185">
        <f t="shared" si="5"/>
        <v>1324</v>
      </c>
      <c r="I25" s="26">
        <f t="shared" si="6"/>
        <v>1694</v>
      </c>
      <c r="J25" s="174">
        <f t="shared" si="7"/>
        <v>1109</v>
      </c>
      <c r="K25" s="8"/>
      <c r="L25" s="8"/>
    </row>
    <row r="26" spans="1:12" s="2" customFormat="1" ht="33" customHeight="1">
      <c r="A26" s="23">
        <v>22</v>
      </c>
      <c r="B26" s="179">
        <f t="shared" si="0"/>
        <v>387</v>
      </c>
      <c r="C26" s="24">
        <f t="shared" si="1"/>
        <v>1356</v>
      </c>
      <c r="D26" s="31">
        <f t="shared" si="2"/>
        <v>27.104</v>
      </c>
      <c r="E26" s="25">
        <f t="shared" si="3"/>
        <v>27</v>
      </c>
      <c r="F26" s="33">
        <f t="shared" si="4"/>
        <v>4.840000000000001</v>
      </c>
      <c r="G26" s="25">
        <f t="shared" si="8"/>
        <v>5</v>
      </c>
      <c r="H26" s="185">
        <f t="shared" si="5"/>
        <v>1388</v>
      </c>
      <c r="I26" s="26">
        <f t="shared" si="6"/>
        <v>1775</v>
      </c>
      <c r="J26" s="174">
        <f t="shared" si="7"/>
        <v>1162</v>
      </c>
      <c r="K26" s="8"/>
      <c r="L26" s="8"/>
    </row>
    <row r="27" spans="1:12" s="2" customFormat="1" ht="33" customHeight="1">
      <c r="A27" s="23">
        <v>23</v>
      </c>
      <c r="B27" s="179">
        <f t="shared" si="0"/>
        <v>404</v>
      </c>
      <c r="C27" s="24">
        <f t="shared" si="1"/>
        <v>1417</v>
      </c>
      <c r="D27" s="31">
        <f t="shared" si="2"/>
        <v>28.336</v>
      </c>
      <c r="E27" s="25">
        <f t="shared" si="3"/>
        <v>28</v>
      </c>
      <c r="F27" s="33">
        <f t="shared" si="4"/>
        <v>5.0600000000000005</v>
      </c>
      <c r="G27" s="25">
        <f t="shared" si="8"/>
        <v>5</v>
      </c>
      <c r="H27" s="185">
        <f t="shared" si="5"/>
        <v>1450</v>
      </c>
      <c r="I27" s="26">
        <f t="shared" si="6"/>
        <v>1854</v>
      </c>
      <c r="J27" s="174">
        <f t="shared" si="7"/>
        <v>1214</v>
      </c>
      <c r="K27" s="8"/>
      <c r="L27" s="8"/>
    </row>
    <row r="28" spans="1:12" s="2" customFormat="1" ht="33" customHeight="1">
      <c r="A28" s="23">
        <v>24</v>
      </c>
      <c r="B28" s="179">
        <f t="shared" si="0"/>
        <v>422</v>
      </c>
      <c r="C28" s="24">
        <f t="shared" si="1"/>
        <v>1479</v>
      </c>
      <c r="D28" s="31">
        <f t="shared" si="2"/>
        <v>29.567999999999998</v>
      </c>
      <c r="E28" s="25">
        <f t="shared" si="3"/>
        <v>30</v>
      </c>
      <c r="F28" s="33">
        <f t="shared" si="4"/>
        <v>5.280000000000001</v>
      </c>
      <c r="G28" s="25">
        <f t="shared" si="8"/>
        <v>5</v>
      </c>
      <c r="H28" s="185">
        <f t="shared" si="5"/>
        <v>1514</v>
      </c>
      <c r="I28" s="26">
        <f t="shared" si="6"/>
        <v>1936</v>
      </c>
      <c r="J28" s="174">
        <f t="shared" si="7"/>
        <v>1267</v>
      </c>
      <c r="K28" s="8"/>
      <c r="L28" s="8"/>
    </row>
    <row r="29" spans="1:12" s="2" customFormat="1" ht="33" customHeight="1">
      <c r="A29" s="23">
        <v>25</v>
      </c>
      <c r="B29" s="179">
        <f t="shared" si="0"/>
        <v>440</v>
      </c>
      <c r="C29" s="24">
        <f t="shared" si="1"/>
        <v>1540</v>
      </c>
      <c r="D29" s="31">
        <f t="shared" si="2"/>
        <v>30.8</v>
      </c>
      <c r="E29" s="25">
        <f t="shared" si="3"/>
        <v>31</v>
      </c>
      <c r="F29" s="33">
        <f t="shared" si="4"/>
        <v>5.500000000000001</v>
      </c>
      <c r="G29" s="25">
        <f t="shared" si="8"/>
        <v>6</v>
      </c>
      <c r="H29" s="185">
        <f t="shared" si="5"/>
        <v>1577</v>
      </c>
      <c r="I29" s="26">
        <f t="shared" si="6"/>
        <v>2017</v>
      </c>
      <c r="J29" s="174">
        <f t="shared" si="7"/>
        <v>1320</v>
      </c>
      <c r="K29" s="8"/>
      <c r="L29" s="8"/>
    </row>
    <row r="30" spans="1:12" s="2" customFormat="1" ht="33" customHeight="1">
      <c r="A30" s="23">
        <v>26</v>
      </c>
      <c r="B30" s="179">
        <f t="shared" si="0"/>
        <v>458</v>
      </c>
      <c r="C30" s="24">
        <f t="shared" si="1"/>
        <v>1601</v>
      </c>
      <c r="D30" s="31">
        <f t="shared" si="2"/>
        <v>32.032</v>
      </c>
      <c r="E30" s="25">
        <f t="shared" si="3"/>
        <v>32</v>
      </c>
      <c r="F30" s="33">
        <f t="shared" si="4"/>
        <v>5.720000000000001</v>
      </c>
      <c r="G30" s="25">
        <f t="shared" si="8"/>
        <v>6</v>
      </c>
      <c r="H30" s="185">
        <f t="shared" si="5"/>
        <v>1639</v>
      </c>
      <c r="I30" s="26">
        <f t="shared" si="6"/>
        <v>2097</v>
      </c>
      <c r="J30" s="174">
        <f t="shared" si="7"/>
        <v>1373</v>
      </c>
      <c r="K30" s="8"/>
      <c r="L30" s="8"/>
    </row>
    <row r="31" spans="1:12" s="2" customFormat="1" ht="33" customHeight="1">
      <c r="A31" s="23">
        <v>27</v>
      </c>
      <c r="B31" s="179">
        <f t="shared" si="0"/>
        <v>476</v>
      </c>
      <c r="C31" s="24">
        <f t="shared" si="1"/>
        <v>1663</v>
      </c>
      <c r="D31" s="31">
        <f t="shared" si="2"/>
        <v>33.264</v>
      </c>
      <c r="E31" s="25">
        <f t="shared" si="3"/>
        <v>33</v>
      </c>
      <c r="F31" s="33">
        <f t="shared" si="4"/>
        <v>5.94</v>
      </c>
      <c r="G31" s="25">
        <f>ROUNDUP(F31,0)</f>
        <v>6</v>
      </c>
      <c r="H31" s="185">
        <f t="shared" si="5"/>
        <v>1702</v>
      </c>
      <c r="I31" s="26">
        <f t="shared" si="6"/>
        <v>2178</v>
      </c>
      <c r="J31" s="174">
        <f t="shared" si="7"/>
        <v>1426</v>
      </c>
      <c r="K31" s="8"/>
      <c r="L31" s="8"/>
    </row>
    <row r="32" spans="1:12" s="2" customFormat="1" ht="33" customHeight="1">
      <c r="A32" s="23">
        <v>28</v>
      </c>
      <c r="B32" s="179">
        <f t="shared" si="0"/>
        <v>493</v>
      </c>
      <c r="C32" s="24">
        <f t="shared" si="1"/>
        <v>1724</v>
      </c>
      <c r="D32" s="31">
        <f t="shared" si="2"/>
        <v>34.496</v>
      </c>
      <c r="E32" s="25">
        <f t="shared" si="3"/>
        <v>34</v>
      </c>
      <c r="F32" s="33">
        <f t="shared" si="4"/>
        <v>6.160000000000001</v>
      </c>
      <c r="G32" s="25">
        <f>ROUND(F32,0)</f>
        <v>6</v>
      </c>
      <c r="H32" s="185">
        <f t="shared" si="5"/>
        <v>1764</v>
      </c>
      <c r="I32" s="26">
        <f t="shared" si="6"/>
        <v>2257</v>
      </c>
      <c r="J32" s="174">
        <f t="shared" si="7"/>
        <v>1478</v>
      </c>
      <c r="K32" s="8"/>
      <c r="L32" s="8"/>
    </row>
    <row r="33" spans="1:12" s="2" customFormat="1" ht="33" customHeight="1">
      <c r="A33" s="23">
        <v>29</v>
      </c>
      <c r="B33" s="179">
        <f t="shared" si="0"/>
        <v>510</v>
      </c>
      <c r="C33" s="24">
        <f t="shared" si="1"/>
        <v>1787</v>
      </c>
      <c r="D33" s="31">
        <f t="shared" si="2"/>
        <v>35.728</v>
      </c>
      <c r="E33" s="25">
        <f t="shared" si="3"/>
        <v>36</v>
      </c>
      <c r="F33" s="33">
        <f t="shared" si="4"/>
        <v>6.380000000000001</v>
      </c>
      <c r="G33" s="25">
        <f>ROUND(F33,0)</f>
        <v>6</v>
      </c>
      <c r="H33" s="185">
        <f t="shared" si="5"/>
        <v>1829</v>
      </c>
      <c r="I33" s="26">
        <f t="shared" si="6"/>
        <v>2339</v>
      </c>
      <c r="J33" s="174">
        <f t="shared" si="7"/>
        <v>1531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528</v>
      </c>
      <c r="C34" s="28">
        <f t="shared" si="1"/>
        <v>1848</v>
      </c>
      <c r="D34" s="31">
        <f t="shared" si="2"/>
        <v>36.96</v>
      </c>
      <c r="E34" s="29">
        <f t="shared" si="3"/>
        <v>37</v>
      </c>
      <c r="F34" s="33">
        <f t="shared" si="4"/>
        <v>6.6000000000000005</v>
      </c>
      <c r="G34" s="29">
        <f>ROUND(F34,0)</f>
        <v>7</v>
      </c>
      <c r="H34" s="186">
        <f t="shared" si="5"/>
        <v>1892</v>
      </c>
      <c r="I34" s="30">
        <f t="shared" si="6"/>
        <v>2420</v>
      </c>
      <c r="J34" s="175">
        <f t="shared" si="7"/>
        <v>1584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27600</v>
      </c>
    </row>
    <row r="3" spans="1:12" ht="33" customHeight="1">
      <c r="A3" s="341"/>
      <c r="B3" s="345">
        <v>27600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19</v>
      </c>
      <c r="C5" s="19">
        <f aca="true" t="shared" si="1" ref="C5:C34">ROUND($B$3*$A5/30*$L$3*70/100,0)+ROUND($B$3*$A5/30*$L$4*70/100,0)</f>
        <v>64</v>
      </c>
      <c r="D5" s="20">
        <f aca="true" t="shared" si="2" ref="D5:D34">$B$3*$L$5/30*$A5</f>
        <v>1.288</v>
      </c>
      <c r="E5" s="21">
        <f aca="true" t="shared" si="3" ref="E5:E34">ROUND(D5,0)</f>
        <v>1</v>
      </c>
      <c r="F5" s="32">
        <f aca="true" t="shared" si="4" ref="F5:F34">$B$3*$L$6/30*$A5</f>
        <v>0.23</v>
      </c>
      <c r="G5" s="21">
        <f>ROUNDUP(F5,0)</f>
        <v>1</v>
      </c>
      <c r="H5" s="184">
        <f aca="true" t="shared" si="5" ref="H5:H34">C5+E5+G5</f>
        <v>66</v>
      </c>
      <c r="I5" s="22">
        <f aca="true" t="shared" si="6" ref="I5:I34">B5+H5</f>
        <v>85</v>
      </c>
      <c r="J5" s="173">
        <f aca="true" t="shared" si="7" ref="J5:J34">ROUND($B$3*$L$7/30*A5,0)</f>
        <v>55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f t="shared" si="0"/>
        <v>37</v>
      </c>
      <c r="C6" s="24">
        <f t="shared" si="1"/>
        <v>129</v>
      </c>
      <c r="D6" s="31">
        <f t="shared" si="2"/>
        <v>2.576</v>
      </c>
      <c r="E6" s="25">
        <f t="shared" si="3"/>
        <v>3</v>
      </c>
      <c r="F6" s="33">
        <f t="shared" si="4"/>
        <v>0.46</v>
      </c>
      <c r="G6" s="25">
        <f>ROUNDUP(F6,0)</f>
        <v>1</v>
      </c>
      <c r="H6" s="185">
        <f t="shared" si="5"/>
        <v>133</v>
      </c>
      <c r="I6" s="26">
        <f t="shared" si="6"/>
        <v>170</v>
      </c>
      <c r="J6" s="174">
        <f t="shared" si="7"/>
        <v>110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56</v>
      </c>
      <c r="C7" s="24">
        <f t="shared" si="1"/>
        <v>193</v>
      </c>
      <c r="D7" s="31">
        <f t="shared" si="2"/>
        <v>3.864</v>
      </c>
      <c r="E7" s="25">
        <f t="shared" si="3"/>
        <v>4</v>
      </c>
      <c r="F7" s="33">
        <f t="shared" si="4"/>
        <v>0.6900000000000001</v>
      </c>
      <c r="G7" s="25">
        <f>ROUNDUP(F7,0)</f>
        <v>1</v>
      </c>
      <c r="H7" s="185">
        <f t="shared" si="5"/>
        <v>198</v>
      </c>
      <c r="I7" s="26">
        <f t="shared" si="6"/>
        <v>254</v>
      </c>
      <c r="J7" s="174">
        <f t="shared" si="7"/>
        <v>166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f t="shared" si="0"/>
        <v>73</v>
      </c>
      <c r="C8" s="24">
        <f t="shared" si="1"/>
        <v>258</v>
      </c>
      <c r="D8" s="31">
        <f t="shared" si="2"/>
        <v>5.152</v>
      </c>
      <c r="E8" s="25">
        <f t="shared" si="3"/>
        <v>5</v>
      </c>
      <c r="F8" s="33">
        <f t="shared" si="4"/>
        <v>0.92</v>
      </c>
      <c r="G8" s="25">
        <f>ROUNDUP(F8,0)</f>
        <v>1</v>
      </c>
      <c r="H8" s="185">
        <f t="shared" si="5"/>
        <v>264</v>
      </c>
      <c r="I8" s="26">
        <f t="shared" si="6"/>
        <v>337</v>
      </c>
      <c r="J8" s="174">
        <f t="shared" si="7"/>
        <v>221</v>
      </c>
      <c r="K8" s="8"/>
      <c r="L8" s="8"/>
    </row>
    <row r="9" spans="1:12" s="2" customFormat="1" ht="33" customHeight="1">
      <c r="A9" s="23">
        <v>5</v>
      </c>
      <c r="B9" s="179">
        <f t="shared" si="0"/>
        <v>92</v>
      </c>
      <c r="C9" s="24">
        <f t="shared" si="1"/>
        <v>322</v>
      </c>
      <c r="D9" s="31">
        <f t="shared" si="2"/>
        <v>6.44</v>
      </c>
      <c r="E9" s="25">
        <f t="shared" si="3"/>
        <v>6</v>
      </c>
      <c r="F9" s="33">
        <f t="shared" si="4"/>
        <v>1.1500000000000001</v>
      </c>
      <c r="G9" s="25">
        <f aca="true" t="shared" si="8" ref="G9:G30">ROUND(F9,0)</f>
        <v>1</v>
      </c>
      <c r="H9" s="185">
        <f t="shared" si="5"/>
        <v>329</v>
      </c>
      <c r="I9" s="26">
        <f t="shared" si="6"/>
        <v>421</v>
      </c>
      <c r="J9" s="174">
        <f t="shared" si="7"/>
        <v>276</v>
      </c>
      <c r="K9" s="8"/>
      <c r="L9" s="8"/>
    </row>
    <row r="10" spans="1:12" s="2" customFormat="1" ht="33" customHeight="1">
      <c r="A10" s="23">
        <v>6</v>
      </c>
      <c r="B10" s="179">
        <f t="shared" si="0"/>
        <v>110</v>
      </c>
      <c r="C10" s="24">
        <f t="shared" si="1"/>
        <v>387</v>
      </c>
      <c r="D10" s="31">
        <f t="shared" si="2"/>
        <v>7.728</v>
      </c>
      <c r="E10" s="25">
        <f t="shared" si="3"/>
        <v>8</v>
      </c>
      <c r="F10" s="33">
        <f t="shared" si="4"/>
        <v>1.3800000000000001</v>
      </c>
      <c r="G10" s="25">
        <f t="shared" si="8"/>
        <v>1</v>
      </c>
      <c r="H10" s="185">
        <f t="shared" si="5"/>
        <v>396</v>
      </c>
      <c r="I10" s="26">
        <f t="shared" si="6"/>
        <v>506</v>
      </c>
      <c r="J10" s="174">
        <f t="shared" si="7"/>
        <v>331</v>
      </c>
      <c r="K10" s="309" t="s">
        <v>296</v>
      </c>
      <c r="L10" s="310">
        <f>ROUND($L2*0.0469*0.3,0)</f>
        <v>388</v>
      </c>
    </row>
    <row r="11" spans="1:12" s="2" customFormat="1" ht="33" customHeight="1">
      <c r="A11" s="23">
        <v>7</v>
      </c>
      <c r="B11" s="179">
        <f t="shared" si="0"/>
        <v>129</v>
      </c>
      <c r="C11" s="24">
        <f t="shared" si="1"/>
        <v>451</v>
      </c>
      <c r="D11" s="31">
        <f t="shared" si="2"/>
        <v>9.016</v>
      </c>
      <c r="E11" s="25">
        <f t="shared" si="3"/>
        <v>9</v>
      </c>
      <c r="F11" s="33">
        <f t="shared" si="4"/>
        <v>1.61</v>
      </c>
      <c r="G11" s="25">
        <f t="shared" si="8"/>
        <v>2</v>
      </c>
      <c r="H11" s="185">
        <f t="shared" si="5"/>
        <v>462</v>
      </c>
      <c r="I11" s="26">
        <f t="shared" si="6"/>
        <v>591</v>
      </c>
      <c r="J11" s="174">
        <f t="shared" si="7"/>
        <v>386</v>
      </c>
      <c r="K11" s="309" t="s">
        <v>297</v>
      </c>
      <c r="L11" s="311">
        <f>ROUND($L2*0.0469*0.6*(1+0.61),0)</f>
        <v>1250</v>
      </c>
    </row>
    <row r="12" spans="1:12" s="2" customFormat="1" ht="33" customHeight="1">
      <c r="A12" s="23">
        <v>8</v>
      </c>
      <c r="B12" s="179">
        <f t="shared" si="0"/>
        <v>147</v>
      </c>
      <c r="C12" s="24">
        <f t="shared" si="1"/>
        <v>516</v>
      </c>
      <c r="D12" s="31">
        <f t="shared" si="2"/>
        <v>10.304</v>
      </c>
      <c r="E12" s="25">
        <f t="shared" si="3"/>
        <v>10</v>
      </c>
      <c r="F12" s="33">
        <f t="shared" si="4"/>
        <v>1.84</v>
      </c>
      <c r="G12" s="25">
        <f t="shared" si="8"/>
        <v>2</v>
      </c>
      <c r="H12" s="185">
        <f t="shared" si="5"/>
        <v>528</v>
      </c>
      <c r="I12" s="26">
        <f t="shared" si="6"/>
        <v>675</v>
      </c>
      <c r="J12" s="174">
        <f t="shared" si="7"/>
        <v>442</v>
      </c>
      <c r="K12" s="8"/>
      <c r="L12" s="8"/>
    </row>
    <row r="13" spans="1:12" s="2" customFormat="1" ht="33" customHeight="1">
      <c r="A13" s="23">
        <v>9</v>
      </c>
      <c r="B13" s="179">
        <f t="shared" si="0"/>
        <v>166</v>
      </c>
      <c r="C13" s="24">
        <f t="shared" si="1"/>
        <v>580</v>
      </c>
      <c r="D13" s="31">
        <f t="shared" si="2"/>
        <v>11.592</v>
      </c>
      <c r="E13" s="25">
        <f t="shared" si="3"/>
        <v>12</v>
      </c>
      <c r="F13" s="33">
        <f t="shared" si="4"/>
        <v>2.0700000000000003</v>
      </c>
      <c r="G13" s="25">
        <f t="shared" si="8"/>
        <v>2</v>
      </c>
      <c r="H13" s="185">
        <f t="shared" si="5"/>
        <v>594</v>
      </c>
      <c r="I13" s="26">
        <f t="shared" si="6"/>
        <v>760</v>
      </c>
      <c r="J13" s="174">
        <f t="shared" si="7"/>
        <v>497</v>
      </c>
      <c r="K13" s="8"/>
      <c r="L13" s="8"/>
    </row>
    <row r="14" spans="1:12" s="2" customFormat="1" ht="33" customHeight="1">
      <c r="A14" s="23">
        <v>10</v>
      </c>
      <c r="B14" s="179">
        <f t="shared" si="0"/>
        <v>184</v>
      </c>
      <c r="C14" s="24">
        <f t="shared" si="1"/>
        <v>644</v>
      </c>
      <c r="D14" s="31">
        <f t="shared" si="2"/>
        <v>12.88</v>
      </c>
      <c r="E14" s="25">
        <f t="shared" si="3"/>
        <v>13</v>
      </c>
      <c r="F14" s="33">
        <f t="shared" si="4"/>
        <v>2.3000000000000003</v>
      </c>
      <c r="G14" s="25">
        <f t="shared" si="8"/>
        <v>2</v>
      </c>
      <c r="H14" s="185">
        <f t="shared" si="5"/>
        <v>659</v>
      </c>
      <c r="I14" s="26">
        <f t="shared" si="6"/>
        <v>843</v>
      </c>
      <c r="J14" s="174">
        <f t="shared" si="7"/>
        <v>552</v>
      </c>
      <c r="K14" s="8"/>
      <c r="L14" s="8"/>
    </row>
    <row r="15" spans="1:12" s="2" customFormat="1" ht="33" customHeight="1">
      <c r="A15" s="23">
        <v>11</v>
      </c>
      <c r="B15" s="179">
        <f t="shared" si="0"/>
        <v>202</v>
      </c>
      <c r="C15" s="24">
        <f t="shared" si="1"/>
        <v>709</v>
      </c>
      <c r="D15" s="31">
        <f t="shared" si="2"/>
        <v>14.168000000000001</v>
      </c>
      <c r="E15" s="25">
        <f t="shared" si="3"/>
        <v>14</v>
      </c>
      <c r="F15" s="33">
        <f t="shared" si="4"/>
        <v>2.5300000000000002</v>
      </c>
      <c r="G15" s="25">
        <f t="shared" si="8"/>
        <v>3</v>
      </c>
      <c r="H15" s="185">
        <f t="shared" si="5"/>
        <v>726</v>
      </c>
      <c r="I15" s="26">
        <f t="shared" si="6"/>
        <v>928</v>
      </c>
      <c r="J15" s="174">
        <f t="shared" si="7"/>
        <v>607</v>
      </c>
      <c r="K15" s="8"/>
      <c r="L15" s="8"/>
    </row>
    <row r="16" spans="1:12" s="2" customFormat="1" ht="33" customHeight="1">
      <c r="A16" s="23">
        <v>12</v>
      </c>
      <c r="B16" s="179">
        <f t="shared" si="0"/>
        <v>221</v>
      </c>
      <c r="C16" s="24">
        <f t="shared" si="1"/>
        <v>773</v>
      </c>
      <c r="D16" s="31">
        <f t="shared" si="2"/>
        <v>15.456</v>
      </c>
      <c r="E16" s="25">
        <f t="shared" si="3"/>
        <v>15</v>
      </c>
      <c r="F16" s="33">
        <f t="shared" si="4"/>
        <v>2.7600000000000002</v>
      </c>
      <c r="G16" s="25">
        <f t="shared" si="8"/>
        <v>3</v>
      </c>
      <c r="H16" s="185">
        <f t="shared" si="5"/>
        <v>791</v>
      </c>
      <c r="I16" s="26">
        <f t="shared" si="6"/>
        <v>1012</v>
      </c>
      <c r="J16" s="174">
        <f t="shared" si="7"/>
        <v>662</v>
      </c>
      <c r="K16" s="8"/>
      <c r="L16" s="8"/>
    </row>
    <row r="17" spans="1:12" s="2" customFormat="1" ht="33" customHeight="1">
      <c r="A17" s="23">
        <v>13</v>
      </c>
      <c r="B17" s="179">
        <f t="shared" si="0"/>
        <v>239</v>
      </c>
      <c r="C17" s="24">
        <f t="shared" si="1"/>
        <v>837</v>
      </c>
      <c r="D17" s="31">
        <f t="shared" si="2"/>
        <v>16.744</v>
      </c>
      <c r="E17" s="25">
        <f t="shared" si="3"/>
        <v>17</v>
      </c>
      <c r="F17" s="33">
        <f t="shared" si="4"/>
        <v>2.99</v>
      </c>
      <c r="G17" s="25">
        <f t="shared" si="8"/>
        <v>3</v>
      </c>
      <c r="H17" s="185">
        <f t="shared" si="5"/>
        <v>857</v>
      </c>
      <c r="I17" s="26">
        <f t="shared" si="6"/>
        <v>1096</v>
      </c>
      <c r="J17" s="174">
        <f t="shared" si="7"/>
        <v>718</v>
      </c>
      <c r="K17" s="8"/>
      <c r="L17" s="8"/>
    </row>
    <row r="18" spans="1:12" s="2" customFormat="1" ht="33" customHeight="1">
      <c r="A18" s="23">
        <v>14</v>
      </c>
      <c r="B18" s="179">
        <f t="shared" si="0"/>
        <v>258</v>
      </c>
      <c r="C18" s="24">
        <f t="shared" si="1"/>
        <v>901</v>
      </c>
      <c r="D18" s="31">
        <f t="shared" si="2"/>
        <v>18.032</v>
      </c>
      <c r="E18" s="25">
        <f t="shared" si="3"/>
        <v>18</v>
      </c>
      <c r="F18" s="33">
        <f t="shared" si="4"/>
        <v>3.22</v>
      </c>
      <c r="G18" s="25">
        <f t="shared" si="8"/>
        <v>3</v>
      </c>
      <c r="H18" s="185">
        <f t="shared" si="5"/>
        <v>922</v>
      </c>
      <c r="I18" s="26">
        <f t="shared" si="6"/>
        <v>1180</v>
      </c>
      <c r="J18" s="174">
        <f t="shared" si="7"/>
        <v>773</v>
      </c>
      <c r="K18" s="8"/>
      <c r="L18" s="8"/>
    </row>
    <row r="19" spans="1:12" s="2" customFormat="1" ht="33" customHeight="1">
      <c r="A19" s="23">
        <v>15</v>
      </c>
      <c r="B19" s="179">
        <f t="shared" si="0"/>
        <v>276</v>
      </c>
      <c r="C19" s="24">
        <f t="shared" si="1"/>
        <v>966</v>
      </c>
      <c r="D19" s="31">
        <f t="shared" si="2"/>
        <v>19.32</v>
      </c>
      <c r="E19" s="25">
        <f t="shared" si="3"/>
        <v>19</v>
      </c>
      <c r="F19" s="33">
        <f t="shared" si="4"/>
        <v>3.45</v>
      </c>
      <c r="G19" s="25">
        <f t="shared" si="8"/>
        <v>3</v>
      </c>
      <c r="H19" s="185">
        <f t="shared" si="5"/>
        <v>988</v>
      </c>
      <c r="I19" s="26">
        <f t="shared" si="6"/>
        <v>1264</v>
      </c>
      <c r="J19" s="174">
        <f t="shared" si="7"/>
        <v>828</v>
      </c>
      <c r="K19" s="8"/>
      <c r="L19" s="8"/>
    </row>
    <row r="20" spans="1:12" s="2" customFormat="1" ht="33" customHeight="1">
      <c r="A20" s="23">
        <v>16</v>
      </c>
      <c r="B20" s="179">
        <f t="shared" si="0"/>
        <v>294</v>
      </c>
      <c r="C20" s="24">
        <f t="shared" si="1"/>
        <v>1030</v>
      </c>
      <c r="D20" s="31">
        <f t="shared" si="2"/>
        <v>20.608</v>
      </c>
      <c r="E20" s="25">
        <f t="shared" si="3"/>
        <v>21</v>
      </c>
      <c r="F20" s="33">
        <f t="shared" si="4"/>
        <v>3.68</v>
      </c>
      <c r="G20" s="25">
        <f t="shared" si="8"/>
        <v>4</v>
      </c>
      <c r="H20" s="185">
        <f t="shared" si="5"/>
        <v>1055</v>
      </c>
      <c r="I20" s="26">
        <f t="shared" si="6"/>
        <v>1349</v>
      </c>
      <c r="J20" s="174">
        <f t="shared" si="7"/>
        <v>883</v>
      </c>
      <c r="K20" s="8"/>
      <c r="L20" s="8"/>
    </row>
    <row r="21" spans="1:12" s="2" customFormat="1" ht="33" customHeight="1">
      <c r="A21" s="23">
        <v>17</v>
      </c>
      <c r="B21" s="179">
        <f t="shared" si="0"/>
        <v>313</v>
      </c>
      <c r="C21" s="24">
        <f t="shared" si="1"/>
        <v>1094</v>
      </c>
      <c r="D21" s="31">
        <f t="shared" si="2"/>
        <v>21.896</v>
      </c>
      <c r="E21" s="25">
        <f t="shared" si="3"/>
        <v>22</v>
      </c>
      <c r="F21" s="33">
        <f t="shared" si="4"/>
        <v>3.91</v>
      </c>
      <c r="G21" s="25">
        <f t="shared" si="8"/>
        <v>4</v>
      </c>
      <c r="H21" s="185">
        <f t="shared" si="5"/>
        <v>1120</v>
      </c>
      <c r="I21" s="26">
        <f t="shared" si="6"/>
        <v>1433</v>
      </c>
      <c r="J21" s="174">
        <f t="shared" si="7"/>
        <v>938</v>
      </c>
      <c r="K21" s="8"/>
      <c r="L21" s="8"/>
    </row>
    <row r="22" spans="1:12" s="2" customFormat="1" ht="33" customHeight="1">
      <c r="A22" s="23">
        <v>18</v>
      </c>
      <c r="B22" s="179">
        <f t="shared" si="0"/>
        <v>331</v>
      </c>
      <c r="C22" s="24">
        <f t="shared" si="1"/>
        <v>1159</v>
      </c>
      <c r="D22" s="31">
        <f t="shared" si="2"/>
        <v>23.184</v>
      </c>
      <c r="E22" s="25">
        <f t="shared" si="3"/>
        <v>23</v>
      </c>
      <c r="F22" s="33">
        <f t="shared" si="4"/>
        <v>4.140000000000001</v>
      </c>
      <c r="G22" s="25">
        <f t="shared" si="8"/>
        <v>4</v>
      </c>
      <c r="H22" s="185">
        <f t="shared" si="5"/>
        <v>1186</v>
      </c>
      <c r="I22" s="26">
        <f t="shared" si="6"/>
        <v>1517</v>
      </c>
      <c r="J22" s="174">
        <f t="shared" si="7"/>
        <v>994</v>
      </c>
      <c r="K22" s="8"/>
      <c r="L22" s="8"/>
    </row>
    <row r="23" spans="1:12" s="2" customFormat="1" ht="33" customHeight="1">
      <c r="A23" s="23">
        <v>19</v>
      </c>
      <c r="B23" s="179">
        <f t="shared" si="0"/>
        <v>350</v>
      </c>
      <c r="C23" s="24">
        <f t="shared" si="1"/>
        <v>1223</v>
      </c>
      <c r="D23" s="31">
        <f t="shared" si="2"/>
        <v>24.472</v>
      </c>
      <c r="E23" s="25">
        <f t="shared" si="3"/>
        <v>24</v>
      </c>
      <c r="F23" s="33">
        <f t="shared" si="4"/>
        <v>4.37</v>
      </c>
      <c r="G23" s="25">
        <f t="shared" si="8"/>
        <v>4</v>
      </c>
      <c r="H23" s="185">
        <f t="shared" si="5"/>
        <v>1251</v>
      </c>
      <c r="I23" s="26">
        <f t="shared" si="6"/>
        <v>1601</v>
      </c>
      <c r="J23" s="174">
        <f t="shared" si="7"/>
        <v>1049</v>
      </c>
      <c r="K23" s="8"/>
      <c r="L23" s="8"/>
    </row>
    <row r="24" spans="1:12" s="2" customFormat="1" ht="33" customHeight="1">
      <c r="A24" s="23">
        <v>20</v>
      </c>
      <c r="B24" s="179">
        <f t="shared" si="0"/>
        <v>368</v>
      </c>
      <c r="C24" s="24">
        <f t="shared" si="1"/>
        <v>1288</v>
      </c>
      <c r="D24" s="31">
        <f t="shared" si="2"/>
        <v>25.76</v>
      </c>
      <c r="E24" s="25">
        <f t="shared" si="3"/>
        <v>26</v>
      </c>
      <c r="F24" s="33">
        <f t="shared" si="4"/>
        <v>4.6000000000000005</v>
      </c>
      <c r="G24" s="25">
        <f t="shared" si="8"/>
        <v>5</v>
      </c>
      <c r="H24" s="185">
        <f t="shared" si="5"/>
        <v>1319</v>
      </c>
      <c r="I24" s="26">
        <f t="shared" si="6"/>
        <v>1687</v>
      </c>
      <c r="J24" s="174">
        <f t="shared" si="7"/>
        <v>1104</v>
      </c>
      <c r="K24" s="8"/>
      <c r="L24" s="8"/>
    </row>
    <row r="25" spans="1:12" s="2" customFormat="1" ht="33" customHeight="1">
      <c r="A25" s="23">
        <v>21</v>
      </c>
      <c r="B25" s="179">
        <f t="shared" si="0"/>
        <v>387</v>
      </c>
      <c r="C25" s="24">
        <f t="shared" si="1"/>
        <v>1352</v>
      </c>
      <c r="D25" s="31">
        <f t="shared" si="2"/>
        <v>27.048000000000002</v>
      </c>
      <c r="E25" s="25">
        <f t="shared" si="3"/>
        <v>27</v>
      </c>
      <c r="F25" s="33">
        <f t="shared" si="4"/>
        <v>4.83</v>
      </c>
      <c r="G25" s="25">
        <f t="shared" si="8"/>
        <v>5</v>
      </c>
      <c r="H25" s="185">
        <f t="shared" si="5"/>
        <v>1384</v>
      </c>
      <c r="I25" s="26">
        <f t="shared" si="6"/>
        <v>1771</v>
      </c>
      <c r="J25" s="174">
        <f t="shared" si="7"/>
        <v>1159</v>
      </c>
      <c r="K25" s="8"/>
      <c r="L25" s="8"/>
    </row>
    <row r="26" spans="1:12" s="2" customFormat="1" ht="33" customHeight="1">
      <c r="A26" s="23">
        <v>22</v>
      </c>
      <c r="B26" s="179">
        <f t="shared" si="0"/>
        <v>404</v>
      </c>
      <c r="C26" s="24">
        <f t="shared" si="1"/>
        <v>1417</v>
      </c>
      <c r="D26" s="31">
        <f t="shared" si="2"/>
        <v>28.336000000000002</v>
      </c>
      <c r="E26" s="25">
        <f t="shared" si="3"/>
        <v>28</v>
      </c>
      <c r="F26" s="33">
        <f t="shared" si="4"/>
        <v>5.0600000000000005</v>
      </c>
      <c r="G26" s="25">
        <f t="shared" si="8"/>
        <v>5</v>
      </c>
      <c r="H26" s="185">
        <f t="shared" si="5"/>
        <v>1450</v>
      </c>
      <c r="I26" s="26">
        <f t="shared" si="6"/>
        <v>1854</v>
      </c>
      <c r="J26" s="174">
        <f t="shared" si="7"/>
        <v>1214</v>
      </c>
      <c r="K26" s="8"/>
      <c r="L26" s="8"/>
    </row>
    <row r="27" spans="1:12" s="2" customFormat="1" ht="33" customHeight="1">
      <c r="A27" s="23">
        <v>23</v>
      </c>
      <c r="B27" s="179">
        <f t="shared" si="0"/>
        <v>423</v>
      </c>
      <c r="C27" s="24">
        <f t="shared" si="1"/>
        <v>1481</v>
      </c>
      <c r="D27" s="31">
        <f t="shared" si="2"/>
        <v>29.624000000000002</v>
      </c>
      <c r="E27" s="25">
        <f t="shared" si="3"/>
        <v>30</v>
      </c>
      <c r="F27" s="33">
        <f t="shared" si="4"/>
        <v>5.29</v>
      </c>
      <c r="G27" s="25">
        <f t="shared" si="8"/>
        <v>5</v>
      </c>
      <c r="H27" s="185">
        <f t="shared" si="5"/>
        <v>1516</v>
      </c>
      <c r="I27" s="26">
        <f t="shared" si="6"/>
        <v>1939</v>
      </c>
      <c r="J27" s="174">
        <f t="shared" si="7"/>
        <v>1270</v>
      </c>
      <c r="K27" s="8"/>
      <c r="L27" s="8"/>
    </row>
    <row r="28" spans="1:12" s="2" customFormat="1" ht="33" customHeight="1">
      <c r="A28" s="23">
        <v>24</v>
      </c>
      <c r="B28" s="179">
        <f t="shared" si="0"/>
        <v>441</v>
      </c>
      <c r="C28" s="24">
        <f t="shared" si="1"/>
        <v>1546</v>
      </c>
      <c r="D28" s="31">
        <f t="shared" si="2"/>
        <v>30.912</v>
      </c>
      <c r="E28" s="25">
        <f t="shared" si="3"/>
        <v>31</v>
      </c>
      <c r="F28" s="33">
        <f t="shared" si="4"/>
        <v>5.5200000000000005</v>
      </c>
      <c r="G28" s="25">
        <f t="shared" si="8"/>
        <v>6</v>
      </c>
      <c r="H28" s="185">
        <f t="shared" si="5"/>
        <v>1583</v>
      </c>
      <c r="I28" s="26">
        <f t="shared" si="6"/>
        <v>2024</v>
      </c>
      <c r="J28" s="174">
        <f t="shared" si="7"/>
        <v>1325</v>
      </c>
      <c r="K28" s="8"/>
      <c r="L28" s="8"/>
    </row>
    <row r="29" spans="1:12" s="2" customFormat="1" ht="33" customHeight="1">
      <c r="A29" s="23">
        <v>25</v>
      </c>
      <c r="B29" s="179">
        <f t="shared" si="0"/>
        <v>460</v>
      </c>
      <c r="C29" s="24">
        <f t="shared" si="1"/>
        <v>1610</v>
      </c>
      <c r="D29" s="31">
        <f t="shared" si="2"/>
        <v>32.2</v>
      </c>
      <c r="E29" s="25">
        <f t="shared" si="3"/>
        <v>32</v>
      </c>
      <c r="F29" s="33">
        <f t="shared" si="4"/>
        <v>5.75</v>
      </c>
      <c r="G29" s="25">
        <f t="shared" si="8"/>
        <v>6</v>
      </c>
      <c r="H29" s="185">
        <f t="shared" si="5"/>
        <v>1648</v>
      </c>
      <c r="I29" s="26">
        <f t="shared" si="6"/>
        <v>2108</v>
      </c>
      <c r="J29" s="174">
        <f t="shared" si="7"/>
        <v>1380</v>
      </c>
      <c r="K29" s="8"/>
      <c r="L29" s="8"/>
    </row>
    <row r="30" spans="1:12" s="2" customFormat="1" ht="33" customHeight="1">
      <c r="A30" s="23">
        <v>26</v>
      </c>
      <c r="B30" s="179">
        <f t="shared" si="0"/>
        <v>479</v>
      </c>
      <c r="C30" s="24">
        <f t="shared" si="1"/>
        <v>1674</v>
      </c>
      <c r="D30" s="31">
        <f t="shared" si="2"/>
        <v>33.488</v>
      </c>
      <c r="E30" s="25">
        <f t="shared" si="3"/>
        <v>33</v>
      </c>
      <c r="F30" s="33">
        <f t="shared" si="4"/>
        <v>5.98</v>
      </c>
      <c r="G30" s="25">
        <f t="shared" si="8"/>
        <v>6</v>
      </c>
      <c r="H30" s="185">
        <f t="shared" si="5"/>
        <v>1713</v>
      </c>
      <c r="I30" s="26">
        <f t="shared" si="6"/>
        <v>2192</v>
      </c>
      <c r="J30" s="174">
        <f t="shared" si="7"/>
        <v>1435</v>
      </c>
      <c r="K30" s="8"/>
      <c r="L30" s="8"/>
    </row>
    <row r="31" spans="1:12" s="2" customFormat="1" ht="33" customHeight="1">
      <c r="A31" s="23">
        <v>27</v>
      </c>
      <c r="B31" s="179">
        <f t="shared" si="0"/>
        <v>497</v>
      </c>
      <c r="C31" s="24">
        <f t="shared" si="1"/>
        <v>1739</v>
      </c>
      <c r="D31" s="31">
        <f t="shared" si="2"/>
        <v>34.776</v>
      </c>
      <c r="E31" s="25">
        <f t="shared" si="3"/>
        <v>35</v>
      </c>
      <c r="F31" s="33">
        <f t="shared" si="4"/>
        <v>6.21</v>
      </c>
      <c r="G31" s="25">
        <f>ROUNDUP(F31,0)</f>
        <v>7</v>
      </c>
      <c r="H31" s="185">
        <f t="shared" si="5"/>
        <v>1781</v>
      </c>
      <c r="I31" s="26">
        <f t="shared" si="6"/>
        <v>2278</v>
      </c>
      <c r="J31" s="174">
        <f t="shared" si="7"/>
        <v>1490</v>
      </c>
      <c r="K31" s="8"/>
      <c r="L31" s="8"/>
    </row>
    <row r="32" spans="1:12" s="2" customFormat="1" ht="33" customHeight="1">
      <c r="A32" s="23">
        <v>28</v>
      </c>
      <c r="B32" s="179">
        <f t="shared" si="0"/>
        <v>516</v>
      </c>
      <c r="C32" s="24">
        <f t="shared" si="1"/>
        <v>1803</v>
      </c>
      <c r="D32" s="31">
        <f t="shared" si="2"/>
        <v>36.064</v>
      </c>
      <c r="E32" s="25">
        <f t="shared" si="3"/>
        <v>36</v>
      </c>
      <c r="F32" s="33">
        <f t="shared" si="4"/>
        <v>6.44</v>
      </c>
      <c r="G32" s="25">
        <f>ROUND(F32,0)</f>
        <v>6</v>
      </c>
      <c r="H32" s="185">
        <f t="shared" si="5"/>
        <v>1845</v>
      </c>
      <c r="I32" s="26">
        <f t="shared" si="6"/>
        <v>2361</v>
      </c>
      <c r="J32" s="174">
        <f t="shared" si="7"/>
        <v>1546</v>
      </c>
      <c r="K32" s="8"/>
      <c r="L32" s="8"/>
    </row>
    <row r="33" spans="1:12" s="2" customFormat="1" ht="33" customHeight="1">
      <c r="A33" s="23">
        <v>29</v>
      </c>
      <c r="B33" s="179">
        <f t="shared" si="0"/>
        <v>533</v>
      </c>
      <c r="C33" s="24">
        <f t="shared" si="1"/>
        <v>1868</v>
      </c>
      <c r="D33" s="31">
        <f t="shared" si="2"/>
        <v>37.352000000000004</v>
      </c>
      <c r="E33" s="25">
        <f t="shared" si="3"/>
        <v>37</v>
      </c>
      <c r="F33" s="33">
        <f t="shared" si="4"/>
        <v>6.67</v>
      </c>
      <c r="G33" s="25">
        <f>ROUND(F33,0)</f>
        <v>7</v>
      </c>
      <c r="H33" s="185">
        <f t="shared" si="5"/>
        <v>1912</v>
      </c>
      <c r="I33" s="26">
        <f t="shared" si="6"/>
        <v>2445</v>
      </c>
      <c r="J33" s="174">
        <f t="shared" si="7"/>
        <v>1601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552</v>
      </c>
      <c r="C34" s="28">
        <f t="shared" si="1"/>
        <v>1932</v>
      </c>
      <c r="D34" s="31">
        <f t="shared" si="2"/>
        <v>38.64</v>
      </c>
      <c r="E34" s="29">
        <f t="shared" si="3"/>
        <v>39</v>
      </c>
      <c r="F34" s="33">
        <f t="shared" si="4"/>
        <v>6.9</v>
      </c>
      <c r="G34" s="29">
        <f>ROUND(F34,0)</f>
        <v>7</v>
      </c>
      <c r="H34" s="186">
        <f t="shared" si="5"/>
        <v>1978</v>
      </c>
      <c r="I34" s="30">
        <f t="shared" si="6"/>
        <v>2530</v>
      </c>
      <c r="J34" s="175">
        <f t="shared" si="7"/>
        <v>1656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28800</v>
      </c>
    </row>
    <row r="3" spans="1:12" ht="33" customHeight="1">
      <c r="A3" s="341"/>
      <c r="B3" s="345">
        <v>28800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19</v>
      </c>
      <c r="C5" s="19">
        <f aca="true" t="shared" si="1" ref="C5:C34">ROUND($B$3*$A5/30*$L$3*70/100,0)+ROUND($B$3*$A5/30*$L$4*70/100,0)</f>
        <v>67</v>
      </c>
      <c r="D5" s="20">
        <f aca="true" t="shared" si="2" ref="D5:D34">$B$3*$L$5/30*$A5</f>
        <v>1.344</v>
      </c>
      <c r="E5" s="21">
        <f aca="true" t="shared" si="3" ref="E5:E34">ROUND(D5,0)</f>
        <v>1</v>
      </c>
      <c r="F5" s="32">
        <f aca="true" t="shared" si="4" ref="F5:F34">$B$3*$L$6/30*$A5</f>
        <v>0.24000000000000002</v>
      </c>
      <c r="G5" s="21">
        <f>ROUNDUP(F5,0)</f>
        <v>1</v>
      </c>
      <c r="H5" s="184">
        <f aca="true" t="shared" si="5" ref="H5:H34">C5+E5+G5</f>
        <v>69</v>
      </c>
      <c r="I5" s="22">
        <f aca="true" t="shared" si="6" ref="I5:I34">B5+H5</f>
        <v>88</v>
      </c>
      <c r="J5" s="173">
        <f aca="true" t="shared" si="7" ref="J5:J34">ROUND($B$3*$L$7/30*A5,0)</f>
        <v>58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39</v>
      </c>
      <c r="C6" s="24">
        <f t="shared" si="1"/>
        <v>134</v>
      </c>
      <c r="D6" s="31">
        <f t="shared" si="2"/>
        <v>2.688</v>
      </c>
      <c r="E6" s="25">
        <f t="shared" si="3"/>
        <v>3</v>
      </c>
      <c r="F6" s="33">
        <f t="shared" si="4"/>
        <v>0.48000000000000004</v>
      </c>
      <c r="G6" s="25">
        <f>ROUNDUP(F6,0)</f>
        <v>1</v>
      </c>
      <c r="H6" s="185">
        <f t="shared" si="5"/>
        <v>138</v>
      </c>
      <c r="I6" s="26">
        <f t="shared" si="6"/>
        <v>177</v>
      </c>
      <c r="J6" s="174">
        <f t="shared" si="7"/>
        <v>115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58</v>
      </c>
      <c r="C7" s="24">
        <f t="shared" si="1"/>
        <v>201</v>
      </c>
      <c r="D7" s="31">
        <f t="shared" si="2"/>
        <v>4.032</v>
      </c>
      <c r="E7" s="25">
        <f t="shared" si="3"/>
        <v>4</v>
      </c>
      <c r="F7" s="33">
        <f t="shared" si="4"/>
        <v>0.7200000000000001</v>
      </c>
      <c r="G7" s="25">
        <f>ROUNDUP(F7,0)</f>
        <v>1</v>
      </c>
      <c r="H7" s="185">
        <f t="shared" si="5"/>
        <v>206</v>
      </c>
      <c r="I7" s="26">
        <f t="shared" si="6"/>
        <v>264</v>
      </c>
      <c r="J7" s="174">
        <f t="shared" si="7"/>
        <v>173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77</v>
      </c>
      <c r="C8" s="24">
        <f t="shared" si="1"/>
        <v>269</v>
      </c>
      <c r="D8" s="31">
        <f t="shared" si="2"/>
        <v>5.376</v>
      </c>
      <c r="E8" s="25">
        <f t="shared" si="3"/>
        <v>5</v>
      </c>
      <c r="F8" s="33">
        <f t="shared" si="4"/>
        <v>0.9600000000000001</v>
      </c>
      <c r="G8" s="25">
        <f>ROUNDUP(F8,0)</f>
        <v>1</v>
      </c>
      <c r="H8" s="185">
        <f t="shared" si="5"/>
        <v>275</v>
      </c>
      <c r="I8" s="26">
        <f t="shared" si="6"/>
        <v>352</v>
      </c>
      <c r="J8" s="174">
        <f t="shared" si="7"/>
        <v>230</v>
      </c>
      <c r="K8" s="8"/>
      <c r="L8" s="8"/>
    </row>
    <row r="9" spans="1:12" s="2" customFormat="1" ht="33" customHeight="1">
      <c r="A9" s="23">
        <v>5</v>
      </c>
      <c r="B9" s="179">
        <f t="shared" si="0"/>
        <v>96</v>
      </c>
      <c r="C9" s="24">
        <f t="shared" si="1"/>
        <v>336</v>
      </c>
      <c r="D9" s="31">
        <f t="shared" si="2"/>
        <v>6.720000000000001</v>
      </c>
      <c r="E9" s="25">
        <f t="shared" si="3"/>
        <v>7</v>
      </c>
      <c r="F9" s="33">
        <f t="shared" si="4"/>
        <v>1.2000000000000002</v>
      </c>
      <c r="G9" s="25">
        <f aca="true" t="shared" si="8" ref="G9:G30">ROUND(F9,0)</f>
        <v>1</v>
      </c>
      <c r="H9" s="185">
        <f t="shared" si="5"/>
        <v>344</v>
      </c>
      <c r="I9" s="26">
        <f t="shared" si="6"/>
        <v>440</v>
      </c>
      <c r="J9" s="174">
        <f t="shared" si="7"/>
        <v>288</v>
      </c>
      <c r="K9" s="8"/>
      <c r="L9" s="8"/>
    </row>
    <row r="10" spans="1:12" s="2" customFormat="1" ht="33" customHeight="1">
      <c r="A10" s="23">
        <v>6</v>
      </c>
      <c r="B10" s="179">
        <f t="shared" si="0"/>
        <v>116</v>
      </c>
      <c r="C10" s="24">
        <f t="shared" si="1"/>
        <v>403</v>
      </c>
      <c r="D10" s="31">
        <f t="shared" si="2"/>
        <v>8.064</v>
      </c>
      <c r="E10" s="25">
        <f t="shared" si="3"/>
        <v>8</v>
      </c>
      <c r="F10" s="33">
        <f t="shared" si="4"/>
        <v>1.4400000000000002</v>
      </c>
      <c r="G10" s="25">
        <f t="shared" si="8"/>
        <v>1</v>
      </c>
      <c r="H10" s="185">
        <f t="shared" si="5"/>
        <v>412</v>
      </c>
      <c r="I10" s="26">
        <f t="shared" si="6"/>
        <v>528</v>
      </c>
      <c r="J10" s="174">
        <f t="shared" si="7"/>
        <v>346</v>
      </c>
      <c r="K10" s="309" t="s">
        <v>296</v>
      </c>
      <c r="L10" s="310">
        <f>ROUND($L2*0.0469*0.3,0)</f>
        <v>405</v>
      </c>
    </row>
    <row r="11" spans="1:12" s="2" customFormat="1" ht="33" customHeight="1">
      <c r="A11" s="23">
        <v>7</v>
      </c>
      <c r="B11" s="179">
        <f t="shared" si="0"/>
        <v>134</v>
      </c>
      <c r="C11" s="24">
        <f t="shared" si="1"/>
        <v>470</v>
      </c>
      <c r="D11" s="31">
        <f t="shared" si="2"/>
        <v>9.408000000000001</v>
      </c>
      <c r="E11" s="25">
        <f t="shared" si="3"/>
        <v>9</v>
      </c>
      <c r="F11" s="33">
        <f t="shared" si="4"/>
        <v>1.6800000000000002</v>
      </c>
      <c r="G11" s="25">
        <f t="shared" si="8"/>
        <v>2</v>
      </c>
      <c r="H11" s="185">
        <f t="shared" si="5"/>
        <v>481</v>
      </c>
      <c r="I11" s="26">
        <f t="shared" si="6"/>
        <v>615</v>
      </c>
      <c r="J11" s="174">
        <f t="shared" si="7"/>
        <v>403</v>
      </c>
      <c r="K11" s="309" t="s">
        <v>297</v>
      </c>
      <c r="L11" s="311">
        <f>ROUND($L2*0.0469*0.6*(1+0.61),0)</f>
        <v>1305</v>
      </c>
    </row>
    <row r="12" spans="1:12" s="2" customFormat="1" ht="33" customHeight="1">
      <c r="A12" s="23">
        <v>8</v>
      </c>
      <c r="B12" s="179">
        <f t="shared" si="0"/>
        <v>153</v>
      </c>
      <c r="C12" s="24">
        <f t="shared" si="1"/>
        <v>538</v>
      </c>
      <c r="D12" s="31">
        <f t="shared" si="2"/>
        <v>10.752</v>
      </c>
      <c r="E12" s="25">
        <f t="shared" si="3"/>
        <v>11</v>
      </c>
      <c r="F12" s="33">
        <f t="shared" si="4"/>
        <v>1.9200000000000002</v>
      </c>
      <c r="G12" s="25">
        <f t="shared" si="8"/>
        <v>2</v>
      </c>
      <c r="H12" s="185">
        <f t="shared" si="5"/>
        <v>551</v>
      </c>
      <c r="I12" s="26">
        <f t="shared" si="6"/>
        <v>704</v>
      </c>
      <c r="J12" s="174">
        <f t="shared" si="7"/>
        <v>461</v>
      </c>
      <c r="K12" s="8"/>
      <c r="L12" s="8"/>
    </row>
    <row r="13" spans="1:12" s="2" customFormat="1" ht="33" customHeight="1">
      <c r="A13" s="23">
        <v>9</v>
      </c>
      <c r="B13" s="179">
        <f t="shared" si="0"/>
        <v>173</v>
      </c>
      <c r="C13" s="24">
        <f t="shared" si="1"/>
        <v>604</v>
      </c>
      <c r="D13" s="31">
        <f t="shared" si="2"/>
        <v>12.096</v>
      </c>
      <c r="E13" s="25">
        <f t="shared" si="3"/>
        <v>12</v>
      </c>
      <c r="F13" s="33">
        <f t="shared" si="4"/>
        <v>2.16</v>
      </c>
      <c r="G13" s="25">
        <f t="shared" si="8"/>
        <v>2</v>
      </c>
      <c r="H13" s="185">
        <f t="shared" si="5"/>
        <v>618</v>
      </c>
      <c r="I13" s="26">
        <f t="shared" si="6"/>
        <v>791</v>
      </c>
      <c r="J13" s="174">
        <f t="shared" si="7"/>
        <v>518</v>
      </c>
      <c r="K13" s="8"/>
      <c r="L13" s="8"/>
    </row>
    <row r="14" spans="1:12" s="2" customFormat="1" ht="33" customHeight="1">
      <c r="A14" s="23">
        <v>10</v>
      </c>
      <c r="B14" s="179">
        <f t="shared" si="0"/>
        <v>192</v>
      </c>
      <c r="C14" s="24">
        <f t="shared" si="1"/>
        <v>672</v>
      </c>
      <c r="D14" s="31">
        <f t="shared" si="2"/>
        <v>13.440000000000001</v>
      </c>
      <c r="E14" s="25">
        <f t="shared" si="3"/>
        <v>13</v>
      </c>
      <c r="F14" s="33">
        <f t="shared" si="4"/>
        <v>2.4000000000000004</v>
      </c>
      <c r="G14" s="25">
        <f t="shared" si="8"/>
        <v>2</v>
      </c>
      <c r="H14" s="185">
        <f t="shared" si="5"/>
        <v>687</v>
      </c>
      <c r="I14" s="26">
        <f t="shared" si="6"/>
        <v>879</v>
      </c>
      <c r="J14" s="174">
        <f t="shared" si="7"/>
        <v>576</v>
      </c>
      <c r="K14" s="8"/>
      <c r="L14" s="8"/>
    </row>
    <row r="15" spans="1:12" s="2" customFormat="1" ht="33" customHeight="1">
      <c r="A15" s="23">
        <v>11</v>
      </c>
      <c r="B15" s="179">
        <f t="shared" si="0"/>
        <v>211</v>
      </c>
      <c r="C15" s="24">
        <f t="shared" si="1"/>
        <v>739</v>
      </c>
      <c r="D15" s="31">
        <f t="shared" si="2"/>
        <v>14.784</v>
      </c>
      <c r="E15" s="25">
        <f t="shared" si="3"/>
        <v>15</v>
      </c>
      <c r="F15" s="33">
        <f t="shared" si="4"/>
        <v>2.64</v>
      </c>
      <c r="G15" s="25">
        <f t="shared" si="8"/>
        <v>3</v>
      </c>
      <c r="H15" s="185">
        <f t="shared" si="5"/>
        <v>757</v>
      </c>
      <c r="I15" s="26">
        <f t="shared" si="6"/>
        <v>968</v>
      </c>
      <c r="J15" s="174">
        <f t="shared" si="7"/>
        <v>634</v>
      </c>
      <c r="K15" s="8"/>
      <c r="L15" s="8"/>
    </row>
    <row r="16" spans="1:12" s="2" customFormat="1" ht="33" customHeight="1">
      <c r="A16" s="23">
        <v>12</v>
      </c>
      <c r="B16" s="179">
        <f t="shared" si="0"/>
        <v>230</v>
      </c>
      <c r="C16" s="24">
        <f t="shared" si="1"/>
        <v>807</v>
      </c>
      <c r="D16" s="31">
        <f t="shared" si="2"/>
        <v>16.128</v>
      </c>
      <c r="E16" s="25">
        <f t="shared" si="3"/>
        <v>16</v>
      </c>
      <c r="F16" s="33">
        <f t="shared" si="4"/>
        <v>2.8800000000000003</v>
      </c>
      <c r="G16" s="25">
        <f t="shared" si="8"/>
        <v>3</v>
      </c>
      <c r="H16" s="185">
        <f t="shared" si="5"/>
        <v>826</v>
      </c>
      <c r="I16" s="26">
        <f t="shared" si="6"/>
        <v>1056</v>
      </c>
      <c r="J16" s="174">
        <f t="shared" si="7"/>
        <v>691</v>
      </c>
      <c r="K16" s="8"/>
      <c r="L16" s="8"/>
    </row>
    <row r="17" spans="1:12" s="2" customFormat="1" ht="33" customHeight="1">
      <c r="A17" s="23">
        <v>13</v>
      </c>
      <c r="B17" s="179">
        <f t="shared" si="0"/>
        <v>250</v>
      </c>
      <c r="C17" s="24">
        <f t="shared" si="1"/>
        <v>873</v>
      </c>
      <c r="D17" s="31">
        <f t="shared" si="2"/>
        <v>17.472</v>
      </c>
      <c r="E17" s="25">
        <f t="shared" si="3"/>
        <v>17</v>
      </c>
      <c r="F17" s="33">
        <f t="shared" si="4"/>
        <v>3.12</v>
      </c>
      <c r="G17" s="25">
        <f t="shared" si="8"/>
        <v>3</v>
      </c>
      <c r="H17" s="185">
        <f t="shared" si="5"/>
        <v>893</v>
      </c>
      <c r="I17" s="26">
        <f t="shared" si="6"/>
        <v>1143</v>
      </c>
      <c r="J17" s="174">
        <f t="shared" si="7"/>
        <v>749</v>
      </c>
      <c r="K17" s="8"/>
      <c r="L17" s="8"/>
    </row>
    <row r="18" spans="1:12" s="2" customFormat="1" ht="33" customHeight="1">
      <c r="A18" s="23">
        <v>14</v>
      </c>
      <c r="B18" s="179">
        <f t="shared" si="0"/>
        <v>269</v>
      </c>
      <c r="C18" s="24">
        <f t="shared" si="1"/>
        <v>941</v>
      </c>
      <c r="D18" s="31">
        <f t="shared" si="2"/>
        <v>18.816000000000003</v>
      </c>
      <c r="E18" s="25">
        <f t="shared" si="3"/>
        <v>19</v>
      </c>
      <c r="F18" s="33">
        <f t="shared" si="4"/>
        <v>3.3600000000000003</v>
      </c>
      <c r="G18" s="25">
        <f t="shared" si="8"/>
        <v>3</v>
      </c>
      <c r="H18" s="185">
        <f t="shared" si="5"/>
        <v>963</v>
      </c>
      <c r="I18" s="26">
        <f t="shared" si="6"/>
        <v>1232</v>
      </c>
      <c r="J18" s="174">
        <f t="shared" si="7"/>
        <v>806</v>
      </c>
      <c r="K18" s="8"/>
      <c r="L18" s="8"/>
    </row>
    <row r="19" spans="1:12" s="2" customFormat="1" ht="33" customHeight="1">
      <c r="A19" s="23">
        <v>15</v>
      </c>
      <c r="B19" s="179">
        <f t="shared" si="0"/>
        <v>288</v>
      </c>
      <c r="C19" s="24">
        <f t="shared" si="1"/>
        <v>1008</v>
      </c>
      <c r="D19" s="31">
        <f t="shared" si="2"/>
        <v>20.16</v>
      </c>
      <c r="E19" s="25">
        <f t="shared" si="3"/>
        <v>20</v>
      </c>
      <c r="F19" s="33">
        <f t="shared" si="4"/>
        <v>3.6</v>
      </c>
      <c r="G19" s="25">
        <f t="shared" si="8"/>
        <v>4</v>
      </c>
      <c r="H19" s="185">
        <f t="shared" si="5"/>
        <v>1032</v>
      </c>
      <c r="I19" s="26">
        <f t="shared" si="6"/>
        <v>1320</v>
      </c>
      <c r="J19" s="174">
        <f t="shared" si="7"/>
        <v>864</v>
      </c>
      <c r="K19" s="8"/>
      <c r="L19" s="8"/>
    </row>
    <row r="20" spans="1:12" s="2" customFormat="1" ht="33" customHeight="1">
      <c r="A20" s="23">
        <v>16</v>
      </c>
      <c r="B20" s="179">
        <f t="shared" si="0"/>
        <v>307</v>
      </c>
      <c r="C20" s="24">
        <f t="shared" si="1"/>
        <v>1076</v>
      </c>
      <c r="D20" s="31">
        <f t="shared" si="2"/>
        <v>21.504</v>
      </c>
      <c r="E20" s="25">
        <f t="shared" si="3"/>
        <v>22</v>
      </c>
      <c r="F20" s="33">
        <f t="shared" si="4"/>
        <v>3.8400000000000003</v>
      </c>
      <c r="G20" s="25">
        <f t="shared" si="8"/>
        <v>4</v>
      </c>
      <c r="H20" s="185">
        <f t="shared" si="5"/>
        <v>1102</v>
      </c>
      <c r="I20" s="26">
        <f t="shared" si="6"/>
        <v>1409</v>
      </c>
      <c r="J20" s="174">
        <f t="shared" si="7"/>
        <v>922</v>
      </c>
      <c r="K20" s="8"/>
      <c r="L20" s="8"/>
    </row>
    <row r="21" spans="1:12" s="2" customFormat="1" ht="33" customHeight="1">
      <c r="A21" s="23">
        <v>17</v>
      </c>
      <c r="B21" s="179">
        <f t="shared" si="0"/>
        <v>327</v>
      </c>
      <c r="C21" s="24">
        <f t="shared" si="1"/>
        <v>1142</v>
      </c>
      <c r="D21" s="31">
        <f t="shared" si="2"/>
        <v>22.848000000000003</v>
      </c>
      <c r="E21" s="25">
        <f t="shared" si="3"/>
        <v>23</v>
      </c>
      <c r="F21" s="33">
        <f t="shared" si="4"/>
        <v>4.08</v>
      </c>
      <c r="G21" s="25">
        <f t="shared" si="8"/>
        <v>4</v>
      </c>
      <c r="H21" s="185">
        <f t="shared" si="5"/>
        <v>1169</v>
      </c>
      <c r="I21" s="26">
        <f t="shared" si="6"/>
        <v>1496</v>
      </c>
      <c r="J21" s="174">
        <f t="shared" si="7"/>
        <v>979</v>
      </c>
      <c r="K21" s="8"/>
      <c r="L21" s="8"/>
    </row>
    <row r="22" spans="1:12" s="2" customFormat="1" ht="33" customHeight="1">
      <c r="A22" s="23">
        <v>18</v>
      </c>
      <c r="B22" s="179">
        <f t="shared" si="0"/>
        <v>346</v>
      </c>
      <c r="C22" s="24">
        <f t="shared" si="1"/>
        <v>1210</v>
      </c>
      <c r="D22" s="31">
        <f t="shared" si="2"/>
        <v>24.192</v>
      </c>
      <c r="E22" s="25">
        <f t="shared" si="3"/>
        <v>24</v>
      </c>
      <c r="F22" s="33">
        <f t="shared" si="4"/>
        <v>4.32</v>
      </c>
      <c r="G22" s="25">
        <f t="shared" si="8"/>
        <v>4</v>
      </c>
      <c r="H22" s="185">
        <f t="shared" si="5"/>
        <v>1238</v>
      </c>
      <c r="I22" s="26">
        <f t="shared" si="6"/>
        <v>1584</v>
      </c>
      <c r="J22" s="174">
        <f t="shared" si="7"/>
        <v>1037</v>
      </c>
      <c r="K22" s="8"/>
      <c r="L22" s="8"/>
    </row>
    <row r="23" spans="1:12" s="2" customFormat="1" ht="33" customHeight="1">
      <c r="A23" s="23">
        <v>19</v>
      </c>
      <c r="B23" s="179">
        <f t="shared" si="0"/>
        <v>364</v>
      </c>
      <c r="C23" s="24">
        <f t="shared" si="1"/>
        <v>1277</v>
      </c>
      <c r="D23" s="31">
        <f t="shared" si="2"/>
        <v>25.536</v>
      </c>
      <c r="E23" s="25">
        <f t="shared" si="3"/>
        <v>26</v>
      </c>
      <c r="F23" s="33">
        <f t="shared" si="4"/>
        <v>4.5600000000000005</v>
      </c>
      <c r="G23" s="25">
        <f t="shared" si="8"/>
        <v>5</v>
      </c>
      <c r="H23" s="185">
        <f t="shared" si="5"/>
        <v>1308</v>
      </c>
      <c r="I23" s="26">
        <f t="shared" si="6"/>
        <v>1672</v>
      </c>
      <c r="J23" s="174">
        <f t="shared" si="7"/>
        <v>1094</v>
      </c>
      <c r="K23" s="8"/>
      <c r="L23" s="8"/>
    </row>
    <row r="24" spans="1:12" s="2" customFormat="1" ht="33" customHeight="1">
      <c r="A24" s="23">
        <v>20</v>
      </c>
      <c r="B24" s="179">
        <f t="shared" si="0"/>
        <v>384</v>
      </c>
      <c r="C24" s="24">
        <f t="shared" si="1"/>
        <v>1344</v>
      </c>
      <c r="D24" s="31">
        <f t="shared" si="2"/>
        <v>26.880000000000003</v>
      </c>
      <c r="E24" s="25">
        <f t="shared" si="3"/>
        <v>27</v>
      </c>
      <c r="F24" s="33">
        <f t="shared" si="4"/>
        <v>4.800000000000001</v>
      </c>
      <c r="G24" s="25">
        <f t="shared" si="8"/>
        <v>5</v>
      </c>
      <c r="H24" s="185">
        <f t="shared" si="5"/>
        <v>1376</v>
      </c>
      <c r="I24" s="26">
        <f t="shared" si="6"/>
        <v>1760</v>
      </c>
      <c r="J24" s="174">
        <f t="shared" si="7"/>
        <v>1152</v>
      </c>
      <c r="K24" s="8"/>
      <c r="L24" s="8"/>
    </row>
    <row r="25" spans="1:12" s="2" customFormat="1" ht="33" customHeight="1">
      <c r="A25" s="23">
        <v>21</v>
      </c>
      <c r="B25" s="179">
        <f t="shared" si="0"/>
        <v>403</v>
      </c>
      <c r="C25" s="24">
        <f t="shared" si="1"/>
        <v>1411</v>
      </c>
      <c r="D25" s="31">
        <f t="shared" si="2"/>
        <v>28.224</v>
      </c>
      <c r="E25" s="25">
        <f t="shared" si="3"/>
        <v>28</v>
      </c>
      <c r="F25" s="33">
        <f t="shared" si="4"/>
        <v>5.04</v>
      </c>
      <c r="G25" s="25">
        <f t="shared" si="8"/>
        <v>5</v>
      </c>
      <c r="H25" s="185">
        <f t="shared" si="5"/>
        <v>1444</v>
      </c>
      <c r="I25" s="26">
        <f t="shared" si="6"/>
        <v>1847</v>
      </c>
      <c r="J25" s="174">
        <f t="shared" si="7"/>
        <v>1210</v>
      </c>
      <c r="K25" s="8"/>
      <c r="L25" s="8"/>
    </row>
    <row r="26" spans="1:12" s="2" customFormat="1" ht="33" customHeight="1">
      <c r="A26" s="23">
        <v>22</v>
      </c>
      <c r="B26" s="179">
        <f t="shared" si="0"/>
        <v>422</v>
      </c>
      <c r="C26" s="24">
        <f t="shared" si="1"/>
        <v>1479</v>
      </c>
      <c r="D26" s="31">
        <f t="shared" si="2"/>
        <v>29.568</v>
      </c>
      <c r="E26" s="25">
        <f t="shared" si="3"/>
        <v>30</v>
      </c>
      <c r="F26" s="33">
        <f t="shared" si="4"/>
        <v>5.28</v>
      </c>
      <c r="G26" s="25">
        <f t="shared" si="8"/>
        <v>5</v>
      </c>
      <c r="H26" s="185">
        <f t="shared" si="5"/>
        <v>1514</v>
      </c>
      <c r="I26" s="26">
        <f t="shared" si="6"/>
        <v>1936</v>
      </c>
      <c r="J26" s="174">
        <f t="shared" si="7"/>
        <v>1267</v>
      </c>
      <c r="K26" s="8"/>
      <c r="L26" s="8"/>
    </row>
    <row r="27" spans="1:12" s="2" customFormat="1" ht="33" customHeight="1">
      <c r="A27" s="23">
        <v>23</v>
      </c>
      <c r="B27" s="179">
        <f t="shared" si="0"/>
        <v>441</v>
      </c>
      <c r="C27" s="24">
        <f t="shared" si="1"/>
        <v>1546</v>
      </c>
      <c r="D27" s="31">
        <f t="shared" si="2"/>
        <v>30.912000000000003</v>
      </c>
      <c r="E27" s="25">
        <f t="shared" si="3"/>
        <v>31</v>
      </c>
      <c r="F27" s="33">
        <f t="shared" si="4"/>
        <v>5.5200000000000005</v>
      </c>
      <c r="G27" s="25">
        <f t="shared" si="8"/>
        <v>6</v>
      </c>
      <c r="H27" s="185">
        <f t="shared" si="5"/>
        <v>1583</v>
      </c>
      <c r="I27" s="26">
        <f t="shared" si="6"/>
        <v>2024</v>
      </c>
      <c r="J27" s="174">
        <f t="shared" si="7"/>
        <v>1325</v>
      </c>
      <c r="K27" s="8"/>
      <c r="L27" s="8"/>
    </row>
    <row r="28" spans="1:12" s="2" customFormat="1" ht="33" customHeight="1">
      <c r="A28" s="23">
        <v>24</v>
      </c>
      <c r="B28" s="179">
        <f t="shared" si="0"/>
        <v>461</v>
      </c>
      <c r="C28" s="24">
        <f t="shared" si="1"/>
        <v>1613</v>
      </c>
      <c r="D28" s="31">
        <f t="shared" si="2"/>
        <v>32.256</v>
      </c>
      <c r="E28" s="25">
        <f t="shared" si="3"/>
        <v>32</v>
      </c>
      <c r="F28" s="33">
        <f t="shared" si="4"/>
        <v>5.760000000000001</v>
      </c>
      <c r="G28" s="25">
        <f t="shared" si="8"/>
        <v>6</v>
      </c>
      <c r="H28" s="185">
        <f t="shared" si="5"/>
        <v>1651</v>
      </c>
      <c r="I28" s="26">
        <f t="shared" si="6"/>
        <v>2112</v>
      </c>
      <c r="J28" s="174">
        <f t="shared" si="7"/>
        <v>1382</v>
      </c>
      <c r="K28" s="8"/>
      <c r="L28" s="8"/>
    </row>
    <row r="29" spans="1:12" s="2" customFormat="1" ht="33" customHeight="1">
      <c r="A29" s="23">
        <v>25</v>
      </c>
      <c r="B29" s="179">
        <f t="shared" si="0"/>
        <v>480</v>
      </c>
      <c r="C29" s="24">
        <f t="shared" si="1"/>
        <v>1680</v>
      </c>
      <c r="D29" s="31">
        <f t="shared" si="2"/>
        <v>33.6</v>
      </c>
      <c r="E29" s="25">
        <f t="shared" si="3"/>
        <v>34</v>
      </c>
      <c r="F29" s="33">
        <f t="shared" si="4"/>
        <v>6.000000000000001</v>
      </c>
      <c r="G29" s="25">
        <f t="shared" si="8"/>
        <v>6</v>
      </c>
      <c r="H29" s="185">
        <f t="shared" si="5"/>
        <v>1720</v>
      </c>
      <c r="I29" s="26">
        <f t="shared" si="6"/>
        <v>2200</v>
      </c>
      <c r="J29" s="174">
        <f t="shared" si="7"/>
        <v>1440</v>
      </c>
      <c r="K29" s="8"/>
      <c r="L29" s="8"/>
    </row>
    <row r="30" spans="1:12" s="2" customFormat="1" ht="33" customHeight="1">
      <c r="A30" s="23">
        <v>26</v>
      </c>
      <c r="B30" s="179">
        <f t="shared" si="0"/>
        <v>499</v>
      </c>
      <c r="C30" s="24">
        <f t="shared" si="1"/>
        <v>1747</v>
      </c>
      <c r="D30" s="31">
        <f t="shared" si="2"/>
        <v>34.944</v>
      </c>
      <c r="E30" s="25">
        <f t="shared" si="3"/>
        <v>35</v>
      </c>
      <c r="F30" s="33">
        <f t="shared" si="4"/>
        <v>6.24</v>
      </c>
      <c r="G30" s="25">
        <f t="shared" si="8"/>
        <v>6</v>
      </c>
      <c r="H30" s="185">
        <f t="shared" si="5"/>
        <v>1788</v>
      </c>
      <c r="I30" s="26">
        <f t="shared" si="6"/>
        <v>2287</v>
      </c>
      <c r="J30" s="174">
        <f t="shared" si="7"/>
        <v>1498</v>
      </c>
      <c r="K30" s="8"/>
      <c r="L30" s="8"/>
    </row>
    <row r="31" spans="1:12" s="2" customFormat="1" ht="33" customHeight="1">
      <c r="A31" s="23">
        <v>27</v>
      </c>
      <c r="B31" s="179">
        <f t="shared" si="0"/>
        <v>519</v>
      </c>
      <c r="C31" s="24">
        <f t="shared" si="1"/>
        <v>1814</v>
      </c>
      <c r="D31" s="31">
        <f t="shared" si="2"/>
        <v>36.288000000000004</v>
      </c>
      <c r="E31" s="25">
        <f t="shared" si="3"/>
        <v>36</v>
      </c>
      <c r="F31" s="33">
        <f t="shared" si="4"/>
        <v>6.48</v>
      </c>
      <c r="G31" s="25">
        <f>ROUNDUP(F31,0)</f>
        <v>7</v>
      </c>
      <c r="H31" s="185">
        <f t="shared" si="5"/>
        <v>1857</v>
      </c>
      <c r="I31" s="26">
        <f t="shared" si="6"/>
        <v>2376</v>
      </c>
      <c r="J31" s="174">
        <f t="shared" si="7"/>
        <v>1555</v>
      </c>
      <c r="K31" s="8"/>
      <c r="L31" s="8"/>
    </row>
    <row r="32" spans="1:12" s="2" customFormat="1" ht="33" customHeight="1">
      <c r="A32" s="23">
        <v>28</v>
      </c>
      <c r="B32" s="179">
        <f t="shared" si="0"/>
        <v>538</v>
      </c>
      <c r="C32" s="24">
        <f t="shared" si="1"/>
        <v>1881</v>
      </c>
      <c r="D32" s="31">
        <f t="shared" si="2"/>
        <v>37.632000000000005</v>
      </c>
      <c r="E32" s="25">
        <f t="shared" si="3"/>
        <v>38</v>
      </c>
      <c r="F32" s="33">
        <f t="shared" si="4"/>
        <v>6.720000000000001</v>
      </c>
      <c r="G32" s="25">
        <f>ROUND(F32,0)</f>
        <v>7</v>
      </c>
      <c r="H32" s="185">
        <f t="shared" si="5"/>
        <v>1926</v>
      </c>
      <c r="I32" s="26">
        <f t="shared" si="6"/>
        <v>2464</v>
      </c>
      <c r="J32" s="174">
        <f t="shared" si="7"/>
        <v>1613</v>
      </c>
      <c r="K32" s="8"/>
      <c r="L32" s="8"/>
    </row>
    <row r="33" spans="1:12" s="2" customFormat="1" ht="33" customHeight="1">
      <c r="A33" s="23">
        <v>29</v>
      </c>
      <c r="B33" s="179">
        <f t="shared" si="0"/>
        <v>557</v>
      </c>
      <c r="C33" s="24">
        <f t="shared" si="1"/>
        <v>1949</v>
      </c>
      <c r="D33" s="31">
        <f t="shared" si="2"/>
        <v>38.976</v>
      </c>
      <c r="E33" s="25">
        <f t="shared" si="3"/>
        <v>39</v>
      </c>
      <c r="F33" s="33">
        <f t="shared" si="4"/>
        <v>6.960000000000001</v>
      </c>
      <c r="G33" s="25">
        <f>ROUND(F33,0)</f>
        <v>7</v>
      </c>
      <c r="H33" s="185">
        <f t="shared" si="5"/>
        <v>1995</v>
      </c>
      <c r="I33" s="26">
        <f t="shared" si="6"/>
        <v>2552</v>
      </c>
      <c r="J33" s="174">
        <f t="shared" si="7"/>
        <v>1670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576</v>
      </c>
      <c r="C34" s="28">
        <f t="shared" si="1"/>
        <v>2016</v>
      </c>
      <c r="D34" s="31">
        <f t="shared" si="2"/>
        <v>40.32</v>
      </c>
      <c r="E34" s="29">
        <f t="shared" si="3"/>
        <v>40</v>
      </c>
      <c r="F34" s="33">
        <f t="shared" si="4"/>
        <v>7.2</v>
      </c>
      <c r="G34" s="29">
        <f>ROUND(F34,0)</f>
        <v>7</v>
      </c>
      <c r="H34" s="186">
        <f t="shared" si="5"/>
        <v>2063</v>
      </c>
      <c r="I34" s="30">
        <f t="shared" si="6"/>
        <v>2639</v>
      </c>
      <c r="J34" s="175">
        <f t="shared" si="7"/>
        <v>1728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30300</v>
      </c>
    </row>
    <row r="3" spans="1:12" ht="33" customHeight="1">
      <c r="A3" s="341"/>
      <c r="B3" s="345">
        <v>30300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20</v>
      </c>
      <c r="C5" s="19">
        <f aca="true" t="shared" si="1" ref="C5:C34">ROUND($B$3*$A5/30*$L$3*70/100,0)+ROUND($B$3*$A5/30*$L$4*70/100,0)</f>
        <v>71</v>
      </c>
      <c r="D5" s="20">
        <f aca="true" t="shared" si="2" ref="D5:D34">$B$3*$L$5/30*$A5</f>
        <v>1.4140000000000001</v>
      </c>
      <c r="E5" s="21">
        <f aca="true" t="shared" si="3" ref="E5:E34">ROUND(D5,0)</f>
        <v>1</v>
      </c>
      <c r="F5" s="32">
        <f aca="true" t="shared" si="4" ref="F5:F34">$B$3*$L$6/30*$A5</f>
        <v>0.2525</v>
      </c>
      <c r="G5" s="21">
        <f>ROUNDUP(F5,0)</f>
        <v>1</v>
      </c>
      <c r="H5" s="184">
        <f aca="true" t="shared" si="5" ref="H5:H34">C5+E5+G5</f>
        <v>73</v>
      </c>
      <c r="I5" s="22">
        <f aca="true" t="shared" si="6" ref="I5:I34">B5+H5</f>
        <v>93</v>
      </c>
      <c r="J5" s="173">
        <f aca="true" t="shared" si="7" ref="J5:J34">ROUND($B$3*$L$7/30*A5,0)</f>
        <v>61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40</v>
      </c>
      <c r="C6" s="24">
        <f t="shared" si="1"/>
        <v>141</v>
      </c>
      <c r="D6" s="31">
        <f t="shared" si="2"/>
        <v>2.8280000000000003</v>
      </c>
      <c r="E6" s="25">
        <f t="shared" si="3"/>
        <v>3</v>
      </c>
      <c r="F6" s="33">
        <f t="shared" si="4"/>
        <v>0.505</v>
      </c>
      <c r="G6" s="25">
        <f>ROUNDUP(F6,0)</f>
        <v>1</v>
      </c>
      <c r="H6" s="185">
        <f t="shared" si="5"/>
        <v>145</v>
      </c>
      <c r="I6" s="26">
        <f t="shared" si="6"/>
        <v>185</v>
      </c>
      <c r="J6" s="174">
        <f t="shared" si="7"/>
        <v>121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61</v>
      </c>
      <c r="C7" s="24">
        <f t="shared" si="1"/>
        <v>212</v>
      </c>
      <c r="D7" s="31">
        <f t="shared" si="2"/>
        <v>4.242000000000001</v>
      </c>
      <c r="E7" s="25">
        <f t="shared" si="3"/>
        <v>4</v>
      </c>
      <c r="F7" s="33">
        <f t="shared" si="4"/>
        <v>0.7575000000000001</v>
      </c>
      <c r="G7" s="25">
        <f>ROUNDUP(F7,0)</f>
        <v>1</v>
      </c>
      <c r="H7" s="185">
        <f t="shared" si="5"/>
        <v>217</v>
      </c>
      <c r="I7" s="26">
        <f t="shared" si="6"/>
        <v>278</v>
      </c>
      <c r="J7" s="174">
        <f t="shared" si="7"/>
        <v>182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81</v>
      </c>
      <c r="C8" s="24">
        <f t="shared" si="1"/>
        <v>283</v>
      </c>
      <c r="D8" s="31">
        <f t="shared" si="2"/>
        <v>5.656000000000001</v>
      </c>
      <c r="E8" s="25">
        <f t="shared" si="3"/>
        <v>6</v>
      </c>
      <c r="F8" s="33">
        <f t="shared" si="4"/>
        <v>1.01</v>
      </c>
      <c r="G8" s="25">
        <f>ROUND(F8,0)</f>
        <v>1</v>
      </c>
      <c r="H8" s="185">
        <f t="shared" si="5"/>
        <v>290</v>
      </c>
      <c r="I8" s="26">
        <f t="shared" si="6"/>
        <v>371</v>
      </c>
      <c r="J8" s="174">
        <f t="shared" si="7"/>
        <v>242</v>
      </c>
      <c r="K8" s="8"/>
      <c r="L8" s="8"/>
    </row>
    <row r="9" spans="1:12" s="2" customFormat="1" ht="33" customHeight="1">
      <c r="A9" s="23">
        <v>5</v>
      </c>
      <c r="B9" s="179">
        <f t="shared" si="0"/>
        <v>101</v>
      </c>
      <c r="C9" s="24">
        <f t="shared" si="1"/>
        <v>353</v>
      </c>
      <c r="D9" s="31">
        <f t="shared" si="2"/>
        <v>7.07</v>
      </c>
      <c r="E9" s="25">
        <f t="shared" si="3"/>
        <v>7</v>
      </c>
      <c r="F9" s="33">
        <f t="shared" si="4"/>
        <v>1.2625</v>
      </c>
      <c r="G9" s="25">
        <f aca="true" t="shared" si="8" ref="G9:G30">ROUND(F9,0)</f>
        <v>1</v>
      </c>
      <c r="H9" s="185">
        <f t="shared" si="5"/>
        <v>361</v>
      </c>
      <c r="I9" s="26">
        <f t="shared" si="6"/>
        <v>462</v>
      </c>
      <c r="J9" s="174">
        <f t="shared" si="7"/>
        <v>303</v>
      </c>
      <c r="K9" s="8"/>
      <c r="L9" s="8"/>
    </row>
    <row r="10" spans="1:12" s="2" customFormat="1" ht="33" customHeight="1">
      <c r="A10" s="23">
        <v>6</v>
      </c>
      <c r="B10" s="179">
        <f t="shared" si="0"/>
        <v>121</v>
      </c>
      <c r="C10" s="24">
        <f t="shared" si="1"/>
        <v>424</v>
      </c>
      <c r="D10" s="31">
        <f t="shared" si="2"/>
        <v>8.484000000000002</v>
      </c>
      <c r="E10" s="25">
        <f t="shared" si="3"/>
        <v>8</v>
      </c>
      <c r="F10" s="33">
        <f t="shared" si="4"/>
        <v>1.5150000000000001</v>
      </c>
      <c r="G10" s="25">
        <f t="shared" si="8"/>
        <v>2</v>
      </c>
      <c r="H10" s="185">
        <f t="shared" si="5"/>
        <v>434</v>
      </c>
      <c r="I10" s="26">
        <f t="shared" si="6"/>
        <v>555</v>
      </c>
      <c r="J10" s="174">
        <f t="shared" si="7"/>
        <v>364</v>
      </c>
      <c r="K10" s="309" t="s">
        <v>296</v>
      </c>
      <c r="L10" s="310">
        <f>ROUND($L2*0.0469*0.3,0)</f>
        <v>426</v>
      </c>
    </row>
    <row r="11" spans="1:12" s="2" customFormat="1" ht="33" customHeight="1">
      <c r="A11" s="23">
        <v>7</v>
      </c>
      <c r="B11" s="179">
        <f t="shared" si="0"/>
        <v>141</v>
      </c>
      <c r="C11" s="24">
        <f t="shared" si="1"/>
        <v>494</v>
      </c>
      <c r="D11" s="31">
        <f t="shared" si="2"/>
        <v>9.898000000000001</v>
      </c>
      <c r="E11" s="25">
        <f t="shared" si="3"/>
        <v>10</v>
      </c>
      <c r="F11" s="33">
        <f t="shared" si="4"/>
        <v>1.7675</v>
      </c>
      <c r="G11" s="25">
        <f t="shared" si="8"/>
        <v>2</v>
      </c>
      <c r="H11" s="185">
        <f t="shared" si="5"/>
        <v>506</v>
      </c>
      <c r="I11" s="26">
        <f t="shared" si="6"/>
        <v>647</v>
      </c>
      <c r="J11" s="174">
        <f t="shared" si="7"/>
        <v>424</v>
      </c>
      <c r="K11" s="309" t="s">
        <v>297</v>
      </c>
      <c r="L11" s="311">
        <f>ROUND($L2*0.0469*0.6*(1+0.61),0)</f>
        <v>1373</v>
      </c>
    </row>
    <row r="12" spans="1:12" s="2" customFormat="1" ht="33" customHeight="1">
      <c r="A12" s="23">
        <v>8</v>
      </c>
      <c r="B12" s="179">
        <f t="shared" si="0"/>
        <v>161</v>
      </c>
      <c r="C12" s="24">
        <f t="shared" si="1"/>
        <v>566</v>
      </c>
      <c r="D12" s="31">
        <f t="shared" si="2"/>
        <v>11.312000000000001</v>
      </c>
      <c r="E12" s="25">
        <f t="shared" si="3"/>
        <v>11</v>
      </c>
      <c r="F12" s="33">
        <f t="shared" si="4"/>
        <v>2.02</v>
      </c>
      <c r="G12" s="25">
        <f t="shared" si="8"/>
        <v>2</v>
      </c>
      <c r="H12" s="185">
        <f t="shared" si="5"/>
        <v>579</v>
      </c>
      <c r="I12" s="26">
        <f t="shared" si="6"/>
        <v>740</v>
      </c>
      <c r="J12" s="174">
        <f t="shared" si="7"/>
        <v>485</v>
      </c>
      <c r="K12" s="8"/>
      <c r="L12" s="8"/>
    </row>
    <row r="13" spans="1:12" s="2" customFormat="1" ht="33" customHeight="1">
      <c r="A13" s="23">
        <v>9</v>
      </c>
      <c r="B13" s="179">
        <f t="shared" si="0"/>
        <v>182</v>
      </c>
      <c r="C13" s="24">
        <f t="shared" si="1"/>
        <v>637</v>
      </c>
      <c r="D13" s="31">
        <f t="shared" si="2"/>
        <v>12.726</v>
      </c>
      <c r="E13" s="25">
        <f t="shared" si="3"/>
        <v>13</v>
      </c>
      <c r="F13" s="33">
        <f t="shared" si="4"/>
        <v>2.2725</v>
      </c>
      <c r="G13" s="25">
        <f t="shared" si="8"/>
        <v>2</v>
      </c>
      <c r="H13" s="185">
        <f t="shared" si="5"/>
        <v>652</v>
      </c>
      <c r="I13" s="26">
        <f t="shared" si="6"/>
        <v>834</v>
      </c>
      <c r="J13" s="174">
        <f t="shared" si="7"/>
        <v>545</v>
      </c>
      <c r="K13" s="8"/>
      <c r="L13" s="8"/>
    </row>
    <row r="14" spans="1:12" s="2" customFormat="1" ht="33" customHeight="1">
      <c r="A14" s="23">
        <v>10</v>
      </c>
      <c r="B14" s="179">
        <f t="shared" si="0"/>
        <v>202</v>
      </c>
      <c r="C14" s="24">
        <f t="shared" si="1"/>
        <v>707</v>
      </c>
      <c r="D14" s="31">
        <f t="shared" si="2"/>
        <v>14.14</v>
      </c>
      <c r="E14" s="25">
        <f t="shared" si="3"/>
        <v>14</v>
      </c>
      <c r="F14" s="33">
        <f t="shared" si="4"/>
        <v>2.525</v>
      </c>
      <c r="G14" s="25">
        <f t="shared" si="8"/>
        <v>3</v>
      </c>
      <c r="H14" s="185">
        <f t="shared" si="5"/>
        <v>724</v>
      </c>
      <c r="I14" s="26">
        <f t="shared" si="6"/>
        <v>926</v>
      </c>
      <c r="J14" s="174">
        <f t="shared" si="7"/>
        <v>606</v>
      </c>
      <c r="K14" s="8"/>
      <c r="L14" s="8"/>
    </row>
    <row r="15" spans="1:12" s="2" customFormat="1" ht="33" customHeight="1">
      <c r="A15" s="23">
        <v>11</v>
      </c>
      <c r="B15" s="179">
        <f t="shared" si="0"/>
        <v>222</v>
      </c>
      <c r="C15" s="24">
        <f t="shared" si="1"/>
        <v>778</v>
      </c>
      <c r="D15" s="31">
        <f t="shared" si="2"/>
        <v>15.554000000000002</v>
      </c>
      <c r="E15" s="25">
        <f t="shared" si="3"/>
        <v>16</v>
      </c>
      <c r="F15" s="33">
        <f t="shared" si="4"/>
        <v>2.7775</v>
      </c>
      <c r="G15" s="25">
        <f t="shared" si="8"/>
        <v>3</v>
      </c>
      <c r="H15" s="185">
        <f t="shared" si="5"/>
        <v>797</v>
      </c>
      <c r="I15" s="26">
        <f t="shared" si="6"/>
        <v>1019</v>
      </c>
      <c r="J15" s="174">
        <f t="shared" si="7"/>
        <v>667</v>
      </c>
      <c r="K15" s="8"/>
      <c r="L15" s="8"/>
    </row>
    <row r="16" spans="1:12" s="2" customFormat="1" ht="33" customHeight="1">
      <c r="A16" s="23">
        <v>12</v>
      </c>
      <c r="B16" s="179">
        <f t="shared" si="0"/>
        <v>242</v>
      </c>
      <c r="C16" s="24">
        <f t="shared" si="1"/>
        <v>849</v>
      </c>
      <c r="D16" s="31">
        <f t="shared" si="2"/>
        <v>16.968000000000004</v>
      </c>
      <c r="E16" s="25">
        <f t="shared" si="3"/>
        <v>17</v>
      </c>
      <c r="F16" s="33">
        <f t="shared" si="4"/>
        <v>3.0300000000000002</v>
      </c>
      <c r="G16" s="25">
        <f t="shared" si="8"/>
        <v>3</v>
      </c>
      <c r="H16" s="185">
        <f t="shared" si="5"/>
        <v>869</v>
      </c>
      <c r="I16" s="26">
        <f t="shared" si="6"/>
        <v>1111</v>
      </c>
      <c r="J16" s="174">
        <f t="shared" si="7"/>
        <v>727</v>
      </c>
      <c r="K16" s="8"/>
      <c r="L16" s="8"/>
    </row>
    <row r="17" spans="1:12" s="2" customFormat="1" ht="33" customHeight="1">
      <c r="A17" s="23">
        <v>13</v>
      </c>
      <c r="B17" s="179">
        <f t="shared" si="0"/>
        <v>262</v>
      </c>
      <c r="C17" s="24">
        <f t="shared" si="1"/>
        <v>919</v>
      </c>
      <c r="D17" s="31">
        <f t="shared" si="2"/>
        <v>18.382</v>
      </c>
      <c r="E17" s="25">
        <f t="shared" si="3"/>
        <v>18</v>
      </c>
      <c r="F17" s="33">
        <f t="shared" si="4"/>
        <v>3.2825</v>
      </c>
      <c r="G17" s="25">
        <f t="shared" si="8"/>
        <v>3</v>
      </c>
      <c r="H17" s="185">
        <f t="shared" si="5"/>
        <v>940</v>
      </c>
      <c r="I17" s="26">
        <f t="shared" si="6"/>
        <v>1202</v>
      </c>
      <c r="J17" s="174">
        <f t="shared" si="7"/>
        <v>788</v>
      </c>
      <c r="K17" s="8"/>
      <c r="L17" s="8"/>
    </row>
    <row r="18" spans="1:12" s="2" customFormat="1" ht="33" customHeight="1">
      <c r="A18" s="23">
        <v>14</v>
      </c>
      <c r="B18" s="179">
        <f t="shared" si="0"/>
        <v>283</v>
      </c>
      <c r="C18" s="24">
        <f t="shared" si="1"/>
        <v>990</v>
      </c>
      <c r="D18" s="31">
        <f t="shared" si="2"/>
        <v>19.796000000000003</v>
      </c>
      <c r="E18" s="25">
        <f t="shared" si="3"/>
        <v>20</v>
      </c>
      <c r="F18" s="33">
        <f t="shared" si="4"/>
        <v>3.535</v>
      </c>
      <c r="G18" s="25">
        <f t="shared" si="8"/>
        <v>4</v>
      </c>
      <c r="H18" s="185">
        <f t="shared" si="5"/>
        <v>1014</v>
      </c>
      <c r="I18" s="26">
        <f t="shared" si="6"/>
        <v>1297</v>
      </c>
      <c r="J18" s="174">
        <f t="shared" si="7"/>
        <v>848</v>
      </c>
      <c r="K18" s="8"/>
      <c r="L18" s="8"/>
    </row>
    <row r="19" spans="1:12" s="2" customFormat="1" ht="33" customHeight="1">
      <c r="A19" s="23">
        <v>15</v>
      </c>
      <c r="B19" s="179">
        <f t="shared" si="0"/>
        <v>303</v>
      </c>
      <c r="C19" s="24">
        <f t="shared" si="1"/>
        <v>1060</v>
      </c>
      <c r="D19" s="31">
        <f t="shared" si="2"/>
        <v>21.21</v>
      </c>
      <c r="E19" s="25">
        <f t="shared" si="3"/>
        <v>21</v>
      </c>
      <c r="F19" s="33">
        <f t="shared" si="4"/>
        <v>3.7875</v>
      </c>
      <c r="G19" s="25">
        <f t="shared" si="8"/>
        <v>4</v>
      </c>
      <c r="H19" s="185">
        <f t="shared" si="5"/>
        <v>1085</v>
      </c>
      <c r="I19" s="26">
        <f t="shared" si="6"/>
        <v>1388</v>
      </c>
      <c r="J19" s="174">
        <f t="shared" si="7"/>
        <v>909</v>
      </c>
      <c r="K19" s="8"/>
      <c r="L19" s="8"/>
    </row>
    <row r="20" spans="1:12" s="2" customFormat="1" ht="33" customHeight="1">
      <c r="A20" s="23">
        <v>16</v>
      </c>
      <c r="B20" s="179">
        <f t="shared" si="0"/>
        <v>323</v>
      </c>
      <c r="C20" s="24">
        <f t="shared" si="1"/>
        <v>1131</v>
      </c>
      <c r="D20" s="31">
        <f t="shared" si="2"/>
        <v>22.624000000000002</v>
      </c>
      <c r="E20" s="25">
        <f t="shared" si="3"/>
        <v>23</v>
      </c>
      <c r="F20" s="33">
        <f t="shared" si="4"/>
        <v>4.04</v>
      </c>
      <c r="G20" s="25">
        <f t="shared" si="8"/>
        <v>4</v>
      </c>
      <c r="H20" s="185">
        <f t="shared" si="5"/>
        <v>1158</v>
      </c>
      <c r="I20" s="26">
        <f t="shared" si="6"/>
        <v>1481</v>
      </c>
      <c r="J20" s="174">
        <f t="shared" si="7"/>
        <v>970</v>
      </c>
      <c r="K20" s="8"/>
      <c r="L20" s="8"/>
    </row>
    <row r="21" spans="1:12" s="2" customFormat="1" ht="33" customHeight="1">
      <c r="A21" s="23">
        <v>17</v>
      </c>
      <c r="B21" s="179">
        <f t="shared" si="0"/>
        <v>343</v>
      </c>
      <c r="C21" s="24">
        <f t="shared" si="1"/>
        <v>1202</v>
      </c>
      <c r="D21" s="31">
        <f t="shared" si="2"/>
        <v>24.038000000000004</v>
      </c>
      <c r="E21" s="25">
        <f t="shared" si="3"/>
        <v>24</v>
      </c>
      <c r="F21" s="33">
        <f t="shared" si="4"/>
        <v>4.2925</v>
      </c>
      <c r="G21" s="25">
        <f t="shared" si="8"/>
        <v>4</v>
      </c>
      <c r="H21" s="185">
        <f t="shared" si="5"/>
        <v>1230</v>
      </c>
      <c r="I21" s="26">
        <f t="shared" si="6"/>
        <v>1573</v>
      </c>
      <c r="J21" s="174">
        <f t="shared" si="7"/>
        <v>1030</v>
      </c>
      <c r="K21" s="8"/>
      <c r="L21" s="8"/>
    </row>
    <row r="22" spans="1:12" s="2" customFormat="1" ht="33" customHeight="1">
      <c r="A22" s="23">
        <v>18</v>
      </c>
      <c r="B22" s="179">
        <f t="shared" si="0"/>
        <v>363</v>
      </c>
      <c r="C22" s="24">
        <f t="shared" si="1"/>
        <v>1272</v>
      </c>
      <c r="D22" s="31">
        <f t="shared" si="2"/>
        <v>25.452</v>
      </c>
      <c r="E22" s="25">
        <f t="shared" si="3"/>
        <v>25</v>
      </c>
      <c r="F22" s="33">
        <f t="shared" si="4"/>
        <v>4.545</v>
      </c>
      <c r="G22" s="25">
        <f t="shared" si="8"/>
        <v>5</v>
      </c>
      <c r="H22" s="185">
        <f t="shared" si="5"/>
        <v>1302</v>
      </c>
      <c r="I22" s="26">
        <f t="shared" si="6"/>
        <v>1665</v>
      </c>
      <c r="J22" s="174">
        <f t="shared" si="7"/>
        <v>1091</v>
      </c>
      <c r="K22" s="8"/>
      <c r="L22" s="8"/>
    </row>
    <row r="23" spans="1:12" s="2" customFormat="1" ht="33" customHeight="1">
      <c r="A23" s="23">
        <v>19</v>
      </c>
      <c r="B23" s="179">
        <f t="shared" si="0"/>
        <v>383</v>
      </c>
      <c r="C23" s="24">
        <f t="shared" si="1"/>
        <v>1343</v>
      </c>
      <c r="D23" s="31">
        <f t="shared" si="2"/>
        <v>26.866000000000003</v>
      </c>
      <c r="E23" s="25">
        <f t="shared" si="3"/>
        <v>27</v>
      </c>
      <c r="F23" s="33">
        <f t="shared" si="4"/>
        <v>4.7975</v>
      </c>
      <c r="G23" s="25">
        <f t="shared" si="8"/>
        <v>5</v>
      </c>
      <c r="H23" s="185">
        <f t="shared" si="5"/>
        <v>1375</v>
      </c>
      <c r="I23" s="26">
        <f t="shared" si="6"/>
        <v>1758</v>
      </c>
      <c r="J23" s="174">
        <f t="shared" si="7"/>
        <v>1151</v>
      </c>
      <c r="K23" s="8"/>
      <c r="L23" s="8"/>
    </row>
    <row r="24" spans="1:12" s="2" customFormat="1" ht="33" customHeight="1">
      <c r="A24" s="23">
        <v>20</v>
      </c>
      <c r="B24" s="179">
        <f t="shared" si="0"/>
        <v>404</v>
      </c>
      <c r="C24" s="24">
        <f t="shared" si="1"/>
        <v>1414</v>
      </c>
      <c r="D24" s="31">
        <f t="shared" si="2"/>
        <v>28.28</v>
      </c>
      <c r="E24" s="25">
        <f t="shared" si="3"/>
        <v>28</v>
      </c>
      <c r="F24" s="33">
        <f t="shared" si="4"/>
        <v>5.05</v>
      </c>
      <c r="G24" s="25">
        <f t="shared" si="8"/>
        <v>5</v>
      </c>
      <c r="H24" s="185">
        <f t="shared" si="5"/>
        <v>1447</v>
      </c>
      <c r="I24" s="26">
        <f t="shared" si="6"/>
        <v>1851</v>
      </c>
      <c r="J24" s="174">
        <f t="shared" si="7"/>
        <v>1212</v>
      </c>
      <c r="K24" s="8"/>
      <c r="L24" s="8"/>
    </row>
    <row r="25" spans="1:12" s="2" customFormat="1" ht="33" customHeight="1">
      <c r="A25" s="23">
        <v>21</v>
      </c>
      <c r="B25" s="179">
        <f t="shared" si="0"/>
        <v>424</v>
      </c>
      <c r="C25" s="24">
        <f t="shared" si="1"/>
        <v>1484</v>
      </c>
      <c r="D25" s="31">
        <f t="shared" si="2"/>
        <v>29.694000000000003</v>
      </c>
      <c r="E25" s="25">
        <f t="shared" si="3"/>
        <v>30</v>
      </c>
      <c r="F25" s="33">
        <f t="shared" si="4"/>
        <v>5.3025</v>
      </c>
      <c r="G25" s="25">
        <f t="shared" si="8"/>
        <v>5</v>
      </c>
      <c r="H25" s="185">
        <f t="shared" si="5"/>
        <v>1519</v>
      </c>
      <c r="I25" s="26">
        <f t="shared" si="6"/>
        <v>1943</v>
      </c>
      <c r="J25" s="174">
        <f t="shared" si="7"/>
        <v>1273</v>
      </c>
      <c r="K25" s="8"/>
      <c r="L25" s="8"/>
    </row>
    <row r="26" spans="1:12" s="2" customFormat="1" ht="33" customHeight="1">
      <c r="A26" s="23">
        <v>22</v>
      </c>
      <c r="B26" s="179">
        <f t="shared" si="0"/>
        <v>444</v>
      </c>
      <c r="C26" s="24">
        <f t="shared" si="1"/>
        <v>1556</v>
      </c>
      <c r="D26" s="31">
        <f t="shared" si="2"/>
        <v>31.108000000000004</v>
      </c>
      <c r="E26" s="25">
        <f t="shared" si="3"/>
        <v>31</v>
      </c>
      <c r="F26" s="33">
        <f t="shared" si="4"/>
        <v>5.555</v>
      </c>
      <c r="G26" s="25">
        <f t="shared" si="8"/>
        <v>6</v>
      </c>
      <c r="H26" s="185">
        <f t="shared" si="5"/>
        <v>1593</v>
      </c>
      <c r="I26" s="26">
        <f t="shared" si="6"/>
        <v>2037</v>
      </c>
      <c r="J26" s="174">
        <f t="shared" si="7"/>
        <v>1333</v>
      </c>
      <c r="K26" s="8"/>
      <c r="L26" s="8"/>
    </row>
    <row r="27" spans="1:12" s="2" customFormat="1" ht="33" customHeight="1">
      <c r="A27" s="23">
        <v>23</v>
      </c>
      <c r="B27" s="179">
        <f t="shared" si="0"/>
        <v>464</v>
      </c>
      <c r="C27" s="24">
        <f t="shared" si="1"/>
        <v>1626</v>
      </c>
      <c r="D27" s="31">
        <f t="shared" si="2"/>
        <v>32.522000000000006</v>
      </c>
      <c r="E27" s="25">
        <f t="shared" si="3"/>
        <v>33</v>
      </c>
      <c r="F27" s="33">
        <f t="shared" si="4"/>
        <v>5.8075</v>
      </c>
      <c r="G27" s="25">
        <f t="shared" si="8"/>
        <v>6</v>
      </c>
      <c r="H27" s="185">
        <f t="shared" si="5"/>
        <v>1665</v>
      </c>
      <c r="I27" s="26">
        <f t="shared" si="6"/>
        <v>2129</v>
      </c>
      <c r="J27" s="174">
        <f t="shared" si="7"/>
        <v>1394</v>
      </c>
      <c r="K27" s="8"/>
      <c r="L27" s="8"/>
    </row>
    <row r="28" spans="1:12" s="2" customFormat="1" ht="33" customHeight="1">
      <c r="A28" s="23">
        <v>24</v>
      </c>
      <c r="B28" s="179">
        <f t="shared" si="0"/>
        <v>484</v>
      </c>
      <c r="C28" s="24">
        <f t="shared" si="1"/>
        <v>1697</v>
      </c>
      <c r="D28" s="31">
        <f t="shared" si="2"/>
        <v>33.93600000000001</v>
      </c>
      <c r="E28" s="25">
        <f t="shared" si="3"/>
        <v>34</v>
      </c>
      <c r="F28" s="33">
        <f t="shared" si="4"/>
        <v>6.0600000000000005</v>
      </c>
      <c r="G28" s="25">
        <f t="shared" si="8"/>
        <v>6</v>
      </c>
      <c r="H28" s="185">
        <f t="shared" si="5"/>
        <v>1737</v>
      </c>
      <c r="I28" s="26">
        <f t="shared" si="6"/>
        <v>2221</v>
      </c>
      <c r="J28" s="174">
        <f t="shared" si="7"/>
        <v>1454</v>
      </c>
      <c r="K28" s="8"/>
      <c r="L28" s="8"/>
    </row>
    <row r="29" spans="1:12" s="2" customFormat="1" ht="33" customHeight="1">
      <c r="A29" s="23">
        <v>25</v>
      </c>
      <c r="B29" s="179">
        <f t="shared" si="0"/>
        <v>506</v>
      </c>
      <c r="C29" s="24">
        <f t="shared" si="1"/>
        <v>1768</v>
      </c>
      <c r="D29" s="31">
        <f t="shared" si="2"/>
        <v>35.35</v>
      </c>
      <c r="E29" s="25">
        <f t="shared" si="3"/>
        <v>35</v>
      </c>
      <c r="F29" s="33">
        <f t="shared" si="4"/>
        <v>6.3125</v>
      </c>
      <c r="G29" s="25">
        <f t="shared" si="8"/>
        <v>6</v>
      </c>
      <c r="H29" s="185">
        <f t="shared" si="5"/>
        <v>1809</v>
      </c>
      <c r="I29" s="26">
        <f t="shared" si="6"/>
        <v>2315</v>
      </c>
      <c r="J29" s="174">
        <f t="shared" si="7"/>
        <v>1515</v>
      </c>
      <c r="K29" s="8"/>
      <c r="L29" s="8"/>
    </row>
    <row r="30" spans="1:12" s="2" customFormat="1" ht="33" customHeight="1">
      <c r="A30" s="23">
        <v>26</v>
      </c>
      <c r="B30" s="179">
        <f t="shared" si="0"/>
        <v>526</v>
      </c>
      <c r="C30" s="24">
        <f t="shared" si="1"/>
        <v>1838</v>
      </c>
      <c r="D30" s="31">
        <f t="shared" si="2"/>
        <v>36.764</v>
      </c>
      <c r="E30" s="25">
        <f t="shared" si="3"/>
        <v>37</v>
      </c>
      <c r="F30" s="33">
        <f t="shared" si="4"/>
        <v>6.565</v>
      </c>
      <c r="G30" s="25">
        <f t="shared" si="8"/>
        <v>7</v>
      </c>
      <c r="H30" s="185">
        <f t="shared" si="5"/>
        <v>1882</v>
      </c>
      <c r="I30" s="26">
        <f t="shared" si="6"/>
        <v>2408</v>
      </c>
      <c r="J30" s="174">
        <f t="shared" si="7"/>
        <v>1576</v>
      </c>
      <c r="K30" s="8"/>
      <c r="L30" s="8"/>
    </row>
    <row r="31" spans="1:12" s="2" customFormat="1" ht="33" customHeight="1">
      <c r="A31" s="23">
        <v>27</v>
      </c>
      <c r="B31" s="179">
        <f t="shared" si="0"/>
        <v>546</v>
      </c>
      <c r="C31" s="24">
        <f t="shared" si="1"/>
        <v>1909</v>
      </c>
      <c r="D31" s="31">
        <f t="shared" si="2"/>
        <v>38.178000000000004</v>
      </c>
      <c r="E31" s="25">
        <f t="shared" si="3"/>
        <v>38</v>
      </c>
      <c r="F31" s="33">
        <f t="shared" si="4"/>
        <v>6.8175</v>
      </c>
      <c r="G31" s="25">
        <f>ROUNDUP(F31,0)</f>
        <v>7</v>
      </c>
      <c r="H31" s="185">
        <f t="shared" si="5"/>
        <v>1954</v>
      </c>
      <c r="I31" s="26">
        <f t="shared" si="6"/>
        <v>2500</v>
      </c>
      <c r="J31" s="174">
        <f t="shared" si="7"/>
        <v>1636</v>
      </c>
      <c r="K31" s="8"/>
      <c r="L31" s="8"/>
    </row>
    <row r="32" spans="1:12" s="2" customFormat="1" ht="33" customHeight="1">
      <c r="A32" s="23">
        <v>28</v>
      </c>
      <c r="B32" s="179">
        <f t="shared" si="0"/>
        <v>566</v>
      </c>
      <c r="C32" s="24">
        <f t="shared" si="1"/>
        <v>1980</v>
      </c>
      <c r="D32" s="31">
        <f t="shared" si="2"/>
        <v>39.592000000000006</v>
      </c>
      <c r="E32" s="25">
        <f t="shared" si="3"/>
        <v>40</v>
      </c>
      <c r="F32" s="33">
        <f t="shared" si="4"/>
        <v>7.07</v>
      </c>
      <c r="G32" s="25">
        <f>ROUND(F32,0)</f>
        <v>7</v>
      </c>
      <c r="H32" s="185">
        <f t="shared" si="5"/>
        <v>2027</v>
      </c>
      <c r="I32" s="26">
        <f t="shared" si="6"/>
        <v>2593</v>
      </c>
      <c r="J32" s="174">
        <f t="shared" si="7"/>
        <v>1697</v>
      </c>
      <c r="K32" s="8"/>
      <c r="L32" s="8"/>
    </row>
    <row r="33" spans="1:12" s="2" customFormat="1" ht="33" customHeight="1">
      <c r="A33" s="23">
        <v>29</v>
      </c>
      <c r="B33" s="179">
        <f t="shared" si="0"/>
        <v>586</v>
      </c>
      <c r="C33" s="24">
        <f t="shared" si="1"/>
        <v>2050</v>
      </c>
      <c r="D33" s="31">
        <f t="shared" si="2"/>
        <v>41.00600000000001</v>
      </c>
      <c r="E33" s="25">
        <f t="shared" si="3"/>
        <v>41</v>
      </c>
      <c r="F33" s="33">
        <f t="shared" si="4"/>
        <v>7.3225</v>
      </c>
      <c r="G33" s="25">
        <f>ROUND(F33,0)</f>
        <v>7</v>
      </c>
      <c r="H33" s="185">
        <f t="shared" si="5"/>
        <v>2098</v>
      </c>
      <c r="I33" s="26">
        <f t="shared" si="6"/>
        <v>2684</v>
      </c>
      <c r="J33" s="174">
        <f t="shared" si="7"/>
        <v>1757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606</v>
      </c>
      <c r="C34" s="28">
        <f t="shared" si="1"/>
        <v>2121</v>
      </c>
      <c r="D34" s="31">
        <f t="shared" si="2"/>
        <v>42.42</v>
      </c>
      <c r="E34" s="29">
        <f t="shared" si="3"/>
        <v>42</v>
      </c>
      <c r="F34" s="33">
        <f t="shared" si="4"/>
        <v>7.575</v>
      </c>
      <c r="G34" s="29">
        <f>ROUND(F34,0)</f>
        <v>8</v>
      </c>
      <c r="H34" s="186">
        <f t="shared" si="5"/>
        <v>2171</v>
      </c>
      <c r="I34" s="30">
        <f t="shared" si="6"/>
        <v>2777</v>
      </c>
      <c r="J34" s="175">
        <f t="shared" si="7"/>
        <v>1818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31800</v>
      </c>
    </row>
    <row r="3" spans="1:12" ht="33" customHeight="1">
      <c r="A3" s="341"/>
      <c r="B3" s="345">
        <v>31800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21</v>
      </c>
      <c r="C5" s="19">
        <f aca="true" t="shared" si="1" ref="C5:C34">ROUND($B$3*$A5/30*$L$3*70/100,0)+ROUND($B$3*$A5/30*$L$4*70/100,0)</f>
        <v>74</v>
      </c>
      <c r="D5" s="20">
        <f aca="true" t="shared" si="2" ref="D5:D34">$B$3*$L$5/30*$A5</f>
        <v>1.4839999999999998</v>
      </c>
      <c r="E5" s="21">
        <f aca="true" t="shared" si="3" ref="E5:E34">ROUND(D5,0)</f>
        <v>1</v>
      </c>
      <c r="F5" s="32">
        <f aca="true" t="shared" si="4" ref="F5:F34">$B$3*$L$6/30*$A5</f>
        <v>0.265</v>
      </c>
      <c r="G5" s="21">
        <f>ROUNDUP(F5,0)</f>
        <v>1</v>
      </c>
      <c r="H5" s="184">
        <f aca="true" t="shared" si="5" ref="H5:H34">C5+E5+G5</f>
        <v>76</v>
      </c>
      <c r="I5" s="22">
        <f aca="true" t="shared" si="6" ref="I5:I34">B5+H5</f>
        <v>97</v>
      </c>
      <c r="J5" s="173">
        <f aca="true" t="shared" si="7" ref="J5:J34">ROUND($B$3*$L$7/30*A5,0)</f>
        <v>64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42</v>
      </c>
      <c r="C6" s="24">
        <f t="shared" si="1"/>
        <v>149</v>
      </c>
      <c r="D6" s="31">
        <f t="shared" si="2"/>
        <v>2.9679999999999995</v>
      </c>
      <c r="E6" s="25">
        <f t="shared" si="3"/>
        <v>3</v>
      </c>
      <c r="F6" s="33">
        <f t="shared" si="4"/>
        <v>0.53</v>
      </c>
      <c r="G6" s="25">
        <f>ROUNDUP(F6,0)</f>
        <v>1</v>
      </c>
      <c r="H6" s="185">
        <f t="shared" si="5"/>
        <v>153</v>
      </c>
      <c r="I6" s="26">
        <f t="shared" si="6"/>
        <v>195</v>
      </c>
      <c r="J6" s="174">
        <f t="shared" si="7"/>
        <v>127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63</v>
      </c>
      <c r="C7" s="24">
        <f t="shared" si="1"/>
        <v>222</v>
      </c>
      <c r="D7" s="31">
        <f t="shared" si="2"/>
        <v>4.451999999999999</v>
      </c>
      <c r="E7" s="25">
        <f t="shared" si="3"/>
        <v>4</v>
      </c>
      <c r="F7" s="33">
        <f t="shared" si="4"/>
        <v>0.795</v>
      </c>
      <c r="G7" s="25">
        <f>ROUNDUP(F7,0)</f>
        <v>1</v>
      </c>
      <c r="H7" s="185">
        <f t="shared" si="5"/>
        <v>227</v>
      </c>
      <c r="I7" s="26">
        <f t="shared" si="6"/>
        <v>290</v>
      </c>
      <c r="J7" s="174">
        <f t="shared" si="7"/>
        <v>191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84</v>
      </c>
      <c r="C8" s="24">
        <f t="shared" si="1"/>
        <v>297</v>
      </c>
      <c r="D8" s="31">
        <f t="shared" si="2"/>
        <v>5.935999999999999</v>
      </c>
      <c r="E8" s="25">
        <f t="shared" si="3"/>
        <v>6</v>
      </c>
      <c r="F8" s="33">
        <f t="shared" si="4"/>
        <v>1.06</v>
      </c>
      <c r="G8" s="25">
        <f aca="true" t="shared" si="8" ref="G8:G30">ROUND(F8,0)</f>
        <v>1</v>
      </c>
      <c r="H8" s="185">
        <f t="shared" si="5"/>
        <v>304</v>
      </c>
      <c r="I8" s="26">
        <f t="shared" si="6"/>
        <v>388</v>
      </c>
      <c r="J8" s="174">
        <f t="shared" si="7"/>
        <v>254</v>
      </c>
      <c r="K8" s="8"/>
      <c r="L8" s="8"/>
    </row>
    <row r="9" spans="1:12" s="2" customFormat="1" ht="33" customHeight="1">
      <c r="A9" s="23">
        <v>5</v>
      </c>
      <c r="B9" s="179">
        <f t="shared" si="0"/>
        <v>106</v>
      </c>
      <c r="C9" s="24">
        <f t="shared" si="1"/>
        <v>371</v>
      </c>
      <c r="D9" s="31">
        <f t="shared" si="2"/>
        <v>7.419999999999999</v>
      </c>
      <c r="E9" s="25">
        <f t="shared" si="3"/>
        <v>7</v>
      </c>
      <c r="F9" s="33">
        <f t="shared" si="4"/>
        <v>1.3250000000000002</v>
      </c>
      <c r="G9" s="25">
        <f t="shared" si="8"/>
        <v>1</v>
      </c>
      <c r="H9" s="185">
        <f t="shared" si="5"/>
        <v>379</v>
      </c>
      <c r="I9" s="26">
        <f t="shared" si="6"/>
        <v>485</v>
      </c>
      <c r="J9" s="174">
        <f t="shared" si="7"/>
        <v>318</v>
      </c>
      <c r="K9" s="8"/>
      <c r="L9" s="8"/>
    </row>
    <row r="10" spans="1:12" s="2" customFormat="1" ht="33" customHeight="1">
      <c r="A10" s="23">
        <v>6</v>
      </c>
      <c r="B10" s="179">
        <f t="shared" si="0"/>
        <v>127</v>
      </c>
      <c r="C10" s="24">
        <f t="shared" si="1"/>
        <v>446</v>
      </c>
      <c r="D10" s="31">
        <f t="shared" si="2"/>
        <v>8.903999999999998</v>
      </c>
      <c r="E10" s="25">
        <f t="shared" si="3"/>
        <v>9</v>
      </c>
      <c r="F10" s="33">
        <f t="shared" si="4"/>
        <v>1.59</v>
      </c>
      <c r="G10" s="25">
        <f t="shared" si="8"/>
        <v>2</v>
      </c>
      <c r="H10" s="185">
        <f t="shared" si="5"/>
        <v>457</v>
      </c>
      <c r="I10" s="26">
        <f t="shared" si="6"/>
        <v>584</v>
      </c>
      <c r="J10" s="174">
        <f t="shared" si="7"/>
        <v>382</v>
      </c>
      <c r="K10" s="309" t="s">
        <v>296</v>
      </c>
      <c r="L10" s="310">
        <f>ROUND($L2*0.0469*0.3,0)</f>
        <v>447</v>
      </c>
    </row>
    <row r="11" spans="1:12" s="2" customFormat="1" ht="33" customHeight="1">
      <c r="A11" s="23">
        <v>7</v>
      </c>
      <c r="B11" s="179">
        <f t="shared" si="0"/>
        <v>149</v>
      </c>
      <c r="C11" s="24">
        <f t="shared" si="1"/>
        <v>519</v>
      </c>
      <c r="D11" s="31">
        <f t="shared" si="2"/>
        <v>10.387999999999998</v>
      </c>
      <c r="E11" s="25">
        <f t="shared" si="3"/>
        <v>10</v>
      </c>
      <c r="F11" s="33">
        <f t="shared" si="4"/>
        <v>1.855</v>
      </c>
      <c r="G11" s="25">
        <f t="shared" si="8"/>
        <v>2</v>
      </c>
      <c r="H11" s="185">
        <f t="shared" si="5"/>
        <v>531</v>
      </c>
      <c r="I11" s="26">
        <f t="shared" si="6"/>
        <v>680</v>
      </c>
      <c r="J11" s="174">
        <f t="shared" si="7"/>
        <v>445</v>
      </c>
      <c r="K11" s="309" t="s">
        <v>297</v>
      </c>
      <c r="L11" s="311">
        <f>ROUND($L2*0.0469*0.6*(1+0.61),0)</f>
        <v>1441</v>
      </c>
    </row>
    <row r="12" spans="1:12" s="2" customFormat="1" ht="33" customHeight="1">
      <c r="A12" s="23">
        <v>8</v>
      </c>
      <c r="B12" s="179">
        <f t="shared" si="0"/>
        <v>170</v>
      </c>
      <c r="C12" s="24">
        <f t="shared" si="1"/>
        <v>593</v>
      </c>
      <c r="D12" s="31">
        <f t="shared" si="2"/>
        <v>11.871999999999998</v>
      </c>
      <c r="E12" s="25">
        <f t="shared" si="3"/>
        <v>12</v>
      </c>
      <c r="F12" s="33">
        <f t="shared" si="4"/>
        <v>2.12</v>
      </c>
      <c r="G12" s="25">
        <f t="shared" si="8"/>
        <v>2</v>
      </c>
      <c r="H12" s="185">
        <f t="shared" si="5"/>
        <v>607</v>
      </c>
      <c r="I12" s="26">
        <f t="shared" si="6"/>
        <v>777</v>
      </c>
      <c r="J12" s="174">
        <f t="shared" si="7"/>
        <v>509</v>
      </c>
      <c r="K12" s="8"/>
      <c r="L12" s="8"/>
    </row>
    <row r="13" spans="1:12" s="2" customFormat="1" ht="33" customHeight="1">
      <c r="A13" s="23">
        <v>9</v>
      </c>
      <c r="B13" s="179">
        <f t="shared" si="0"/>
        <v>191</v>
      </c>
      <c r="C13" s="24">
        <f t="shared" si="1"/>
        <v>668</v>
      </c>
      <c r="D13" s="31">
        <f t="shared" si="2"/>
        <v>13.355999999999998</v>
      </c>
      <c r="E13" s="25">
        <f t="shared" si="3"/>
        <v>13</v>
      </c>
      <c r="F13" s="33">
        <f t="shared" si="4"/>
        <v>2.3850000000000002</v>
      </c>
      <c r="G13" s="25">
        <f t="shared" si="8"/>
        <v>2</v>
      </c>
      <c r="H13" s="185">
        <f t="shared" si="5"/>
        <v>683</v>
      </c>
      <c r="I13" s="26">
        <f t="shared" si="6"/>
        <v>874</v>
      </c>
      <c r="J13" s="174">
        <f t="shared" si="7"/>
        <v>572</v>
      </c>
      <c r="K13" s="8"/>
      <c r="L13" s="8"/>
    </row>
    <row r="14" spans="1:12" s="2" customFormat="1" ht="33" customHeight="1">
      <c r="A14" s="23">
        <v>10</v>
      </c>
      <c r="B14" s="179">
        <f t="shared" si="0"/>
        <v>212</v>
      </c>
      <c r="C14" s="24">
        <f t="shared" si="1"/>
        <v>742</v>
      </c>
      <c r="D14" s="31">
        <f t="shared" si="2"/>
        <v>14.839999999999998</v>
      </c>
      <c r="E14" s="25">
        <f t="shared" si="3"/>
        <v>15</v>
      </c>
      <c r="F14" s="33">
        <f t="shared" si="4"/>
        <v>2.6500000000000004</v>
      </c>
      <c r="G14" s="25">
        <f t="shared" si="8"/>
        <v>3</v>
      </c>
      <c r="H14" s="185">
        <f t="shared" si="5"/>
        <v>760</v>
      </c>
      <c r="I14" s="26">
        <f t="shared" si="6"/>
        <v>972</v>
      </c>
      <c r="J14" s="174">
        <f t="shared" si="7"/>
        <v>636</v>
      </c>
      <c r="K14" s="8"/>
      <c r="L14" s="8"/>
    </row>
    <row r="15" spans="1:12" s="2" customFormat="1" ht="33" customHeight="1">
      <c r="A15" s="23">
        <v>11</v>
      </c>
      <c r="B15" s="179">
        <f t="shared" si="0"/>
        <v>233</v>
      </c>
      <c r="C15" s="24">
        <f t="shared" si="1"/>
        <v>817</v>
      </c>
      <c r="D15" s="31">
        <f t="shared" si="2"/>
        <v>16.323999999999998</v>
      </c>
      <c r="E15" s="25">
        <f t="shared" si="3"/>
        <v>16</v>
      </c>
      <c r="F15" s="33">
        <f t="shared" si="4"/>
        <v>2.915</v>
      </c>
      <c r="G15" s="25">
        <f t="shared" si="8"/>
        <v>3</v>
      </c>
      <c r="H15" s="185">
        <f t="shared" si="5"/>
        <v>836</v>
      </c>
      <c r="I15" s="26">
        <f t="shared" si="6"/>
        <v>1069</v>
      </c>
      <c r="J15" s="174">
        <f t="shared" si="7"/>
        <v>700</v>
      </c>
      <c r="K15" s="8"/>
      <c r="L15" s="8"/>
    </row>
    <row r="16" spans="1:12" s="2" customFormat="1" ht="33" customHeight="1">
      <c r="A16" s="23">
        <v>12</v>
      </c>
      <c r="B16" s="179">
        <f t="shared" si="0"/>
        <v>254</v>
      </c>
      <c r="C16" s="24">
        <f t="shared" si="1"/>
        <v>890</v>
      </c>
      <c r="D16" s="31">
        <f t="shared" si="2"/>
        <v>17.807999999999996</v>
      </c>
      <c r="E16" s="25">
        <f t="shared" si="3"/>
        <v>18</v>
      </c>
      <c r="F16" s="33">
        <f t="shared" si="4"/>
        <v>3.18</v>
      </c>
      <c r="G16" s="25">
        <f t="shared" si="8"/>
        <v>3</v>
      </c>
      <c r="H16" s="185">
        <f t="shared" si="5"/>
        <v>911</v>
      </c>
      <c r="I16" s="26">
        <f t="shared" si="6"/>
        <v>1165</v>
      </c>
      <c r="J16" s="174">
        <f t="shared" si="7"/>
        <v>763</v>
      </c>
      <c r="K16" s="8"/>
      <c r="L16" s="8"/>
    </row>
    <row r="17" spans="1:12" s="2" customFormat="1" ht="33" customHeight="1">
      <c r="A17" s="23">
        <v>13</v>
      </c>
      <c r="B17" s="179">
        <f t="shared" si="0"/>
        <v>276</v>
      </c>
      <c r="C17" s="24">
        <f t="shared" si="1"/>
        <v>964</v>
      </c>
      <c r="D17" s="31">
        <f t="shared" si="2"/>
        <v>19.291999999999998</v>
      </c>
      <c r="E17" s="25">
        <f t="shared" si="3"/>
        <v>19</v>
      </c>
      <c r="F17" s="33">
        <f t="shared" si="4"/>
        <v>3.4450000000000003</v>
      </c>
      <c r="G17" s="25">
        <f t="shared" si="8"/>
        <v>3</v>
      </c>
      <c r="H17" s="185">
        <f t="shared" si="5"/>
        <v>986</v>
      </c>
      <c r="I17" s="26">
        <f t="shared" si="6"/>
        <v>1262</v>
      </c>
      <c r="J17" s="174">
        <f t="shared" si="7"/>
        <v>827</v>
      </c>
      <c r="K17" s="8"/>
      <c r="L17" s="8"/>
    </row>
    <row r="18" spans="1:12" s="2" customFormat="1" ht="33" customHeight="1">
      <c r="A18" s="23">
        <v>14</v>
      </c>
      <c r="B18" s="179">
        <f t="shared" si="0"/>
        <v>297</v>
      </c>
      <c r="C18" s="24">
        <f t="shared" si="1"/>
        <v>1039</v>
      </c>
      <c r="D18" s="31">
        <f t="shared" si="2"/>
        <v>20.775999999999996</v>
      </c>
      <c r="E18" s="25">
        <f t="shared" si="3"/>
        <v>21</v>
      </c>
      <c r="F18" s="33">
        <f t="shared" si="4"/>
        <v>3.71</v>
      </c>
      <c r="G18" s="25">
        <f t="shared" si="8"/>
        <v>4</v>
      </c>
      <c r="H18" s="185">
        <f t="shared" si="5"/>
        <v>1064</v>
      </c>
      <c r="I18" s="26">
        <f t="shared" si="6"/>
        <v>1361</v>
      </c>
      <c r="J18" s="174">
        <f t="shared" si="7"/>
        <v>890</v>
      </c>
      <c r="K18" s="8"/>
      <c r="L18" s="8"/>
    </row>
    <row r="19" spans="1:12" s="2" customFormat="1" ht="33" customHeight="1">
      <c r="A19" s="23">
        <v>15</v>
      </c>
      <c r="B19" s="179">
        <f t="shared" si="0"/>
        <v>318</v>
      </c>
      <c r="C19" s="24">
        <f t="shared" si="1"/>
        <v>1113</v>
      </c>
      <c r="D19" s="31">
        <f t="shared" si="2"/>
        <v>22.259999999999998</v>
      </c>
      <c r="E19" s="25">
        <f t="shared" si="3"/>
        <v>22</v>
      </c>
      <c r="F19" s="33">
        <f t="shared" si="4"/>
        <v>3.975</v>
      </c>
      <c r="G19" s="25">
        <f t="shared" si="8"/>
        <v>4</v>
      </c>
      <c r="H19" s="185">
        <f t="shared" si="5"/>
        <v>1139</v>
      </c>
      <c r="I19" s="26">
        <f t="shared" si="6"/>
        <v>1457</v>
      </c>
      <c r="J19" s="174">
        <f t="shared" si="7"/>
        <v>954</v>
      </c>
      <c r="K19" s="8"/>
      <c r="L19" s="8"/>
    </row>
    <row r="20" spans="1:12" s="2" customFormat="1" ht="33" customHeight="1">
      <c r="A20" s="23">
        <v>16</v>
      </c>
      <c r="B20" s="179">
        <f t="shared" si="0"/>
        <v>339</v>
      </c>
      <c r="C20" s="24">
        <f t="shared" si="1"/>
        <v>1187</v>
      </c>
      <c r="D20" s="31">
        <f t="shared" si="2"/>
        <v>23.743999999999996</v>
      </c>
      <c r="E20" s="25">
        <f t="shared" si="3"/>
        <v>24</v>
      </c>
      <c r="F20" s="33">
        <f t="shared" si="4"/>
        <v>4.24</v>
      </c>
      <c r="G20" s="25">
        <f t="shared" si="8"/>
        <v>4</v>
      </c>
      <c r="H20" s="185">
        <f t="shared" si="5"/>
        <v>1215</v>
      </c>
      <c r="I20" s="26">
        <f t="shared" si="6"/>
        <v>1554</v>
      </c>
      <c r="J20" s="174">
        <f t="shared" si="7"/>
        <v>1018</v>
      </c>
      <c r="K20" s="8"/>
      <c r="L20" s="8"/>
    </row>
    <row r="21" spans="1:12" s="2" customFormat="1" ht="33" customHeight="1">
      <c r="A21" s="23">
        <v>17</v>
      </c>
      <c r="B21" s="179">
        <f t="shared" si="0"/>
        <v>360</v>
      </c>
      <c r="C21" s="24">
        <f t="shared" si="1"/>
        <v>1261</v>
      </c>
      <c r="D21" s="31">
        <f t="shared" si="2"/>
        <v>25.227999999999994</v>
      </c>
      <c r="E21" s="25">
        <f t="shared" si="3"/>
        <v>25</v>
      </c>
      <c r="F21" s="33">
        <f t="shared" si="4"/>
        <v>4.505</v>
      </c>
      <c r="G21" s="25">
        <f t="shared" si="8"/>
        <v>5</v>
      </c>
      <c r="H21" s="185">
        <f t="shared" si="5"/>
        <v>1291</v>
      </c>
      <c r="I21" s="26">
        <f t="shared" si="6"/>
        <v>1651</v>
      </c>
      <c r="J21" s="174">
        <f t="shared" si="7"/>
        <v>1081</v>
      </c>
      <c r="K21" s="8"/>
      <c r="L21" s="8"/>
    </row>
    <row r="22" spans="1:12" s="2" customFormat="1" ht="33" customHeight="1">
      <c r="A22" s="23">
        <v>18</v>
      </c>
      <c r="B22" s="179">
        <f t="shared" si="0"/>
        <v>381</v>
      </c>
      <c r="C22" s="24">
        <f t="shared" si="1"/>
        <v>1336</v>
      </c>
      <c r="D22" s="31">
        <f t="shared" si="2"/>
        <v>26.711999999999996</v>
      </c>
      <c r="E22" s="25">
        <f t="shared" si="3"/>
        <v>27</v>
      </c>
      <c r="F22" s="33">
        <f t="shared" si="4"/>
        <v>4.7700000000000005</v>
      </c>
      <c r="G22" s="25">
        <f t="shared" si="8"/>
        <v>5</v>
      </c>
      <c r="H22" s="185">
        <f t="shared" si="5"/>
        <v>1368</v>
      </c>
      <c r="I22" s="26">
        <f t="shared" si="6"/>
        <v>1749</v>
      </c>
      <c r="J22" s="174">
        <f t="shared" si="7"/>
        <v>1145</v>
      </c>
      <c r="K22" s="8"/>
      <c r="L22" s="8"/>
    </row>
    <row r="23" spans="1:12" s="2" customFormat="1" ht="33" customHeight="1">
      <c r="A23" s="23">
        <v>19</v>
      </c>
      <c r="B23" s="179">
        <f t="shared" si="0"/>
        <v>403</v>
      </c>
      <c r="C23" s="24">
        <f t="shared" si="1"/>
        <v>1410</v>
      </c>
      <c r="D23" s="31">
        <f t="shared" si="2"/>
        <v>28.195999999999994</v>
      </c>
      <c r="E23" s="25">
        <f t="shared" si="3"/>
        <v>28</v>
      </c>
      <c r="F23" s="33">
        <f t="shared" si="4"/>
        <v>5.035</v>
      </c>
      <c r="G23" s="25">
        <f t="shared" si="8"/>
        <v>5</v>
      </c>
      <c r="H23" s="185">
        <f t="shared" si="5"/>
        <v>1443</v>
      </c>
      <c r="I23" s="26">
        <f t="shared" si="6"/>
        <v>1846</v>
      </c>
      <c r="J23" s="174">
        <f t="shared" si="7"/>
        <v>1208</v>
      </c>
      <c r="K23" s="8"/>
      <c r="L23" s="8"/>
    </row>
    <row r="24" spans="1:12" s="2" customFormat="1" ht="33" customHeight="1">
      <c r="A24" s="23">
        <v>20</v>
      </c>
      <c r="B24" s="179">
        <f t="shared" si="0"/>
        <v>424</v>
      </c>
      <c r="C24" s="24">
        <f t="shared" si="1"/>
        <v>1484</v>
      </c>
      <c r="D24" s="31">
        <f t="shared" si="2"/>
        <v>29.679999999999996</v>
      </c>
      <c r="E24" s="25">
        <f t="shared" si="3"/>
        <v>30</v>
      </c>
      <c r="F24" s="33">
        <f t="shared" si="4"/>
        <v>5.300000000000001</v>
      </c>
      <c r="G24" s="25">
        <f t="shared" si="8"/>
        <v>5</v>
      </c>
      <c r="H24" s="185">
        <f t="shared" si="5"/>
        <v>1519</v>
      </c>
      <c r="I24" s="26">
        <f t="shared" si="6"/>
        <v>1943</v>
      </c>
      <c r="J24" s="174">
        <f t="shared" si="7"/>
        <v>1272</v>
      </c>
      <c r="K24" s="8"/>
      <c r="L24" s="8"/>
    </row>
    <row r="25" spans="1:12" s="2" customFormat="1" ht="33" customHeight="1">
      <c r="A25" s="23">
        <v>21</v>
      </c>
      <c r="B25" s="179">
        <f t="shared" si="0"/>
        <v>446</v>
      </c>
      <c r="C25" s="24">
        <f t="shared" si="1"/>
        <v>1558</v>
      </c>
      <c r="D25" s="31">
        <f t="shared" si="2"/>
        <v>31.163999999999994</v>
      </c>
      <c r="E25" s="25">
        <f t="shared" si="3"/>
        <v>31</v>
      </c>
      <c r="F25" s="33">
        <f t="shared" si="4"/>
        <v>5.565</v>
      </c>
      <c r="G25" s="25">
        <f t="shared" si="8"/>
        <v>6</v>
      </c>
      <c r="H25" s="185">
        <f t="shared" si="5"/>
        <v>1595</v>
      </c>
      <c r="I25" s="26">
        <f t="shared" si="6"/>
        <v>2041</v>
      </c>
      <c r="J25" s="174">
        <f t="shared" si="7"/>
        <v>1336</v>
      </c>
      <c r="K25" s="8"/>
      <c r="L25" s="8"/>
    </row>
    <row r="26" spans="1:12" s="2" customFormat="1" ht="33" customHeight="1">
      <c r="A26" s="23">
        <v>22</v>
      </c>
      <c r="B26" s="179">
        <f t="shared" si="0"/>
        <v>467</v>
      </c>
      <c r="C26" s="24">
        <f t="shared" si="1"/>
        <v>1632</v>
      </c>
      <c r="D26" s="31">
        <f t="shared" si="2"/>
        <v>32.647999999999996</v>
      </c>
      <c r="E26" s="25">
        <f t="shared" si="3"/>
        <v>33</v>
      </c>
      <c r="F26" s="33">
        <f t="shared" si="4"/>
        <v>5.83</v>
      </c>
      <c r="G26" s="25">
        <f t="shared" si="8"/>
        <v>6</v>
      </c>
      <c r="H26" s="185">
        <f t="shared" si="5"/>
        <v>1671</v>
      </c>
      <c r="I26" s="26">
        <f t="shared" si="6"/>
        <v>2138</v>
      </c>
      <c r="J26" s="174">
        <f t="shared" si="7"/>
        <v>1399</v>
      </c>
      <c r="K26" s="8"/>
      <c r="L26" s="8"/>
    </row>
    <row r="27" spans="1:12" s="2" customFormat="1" ht="33" customHeight="1">
      <c r="A27" s="23">
        <v>23</v>
      </c>
      <c r="B27" s="179">
        <f t="shared" si="0"/>
        <v>488</v>
      </c>
      <c r="C27" s="24">
        <f t="shared" si="1"/>
        <v>1707</v>
      </c>
      <c r="D27" s="31">
        <f t="shared" si="2"/>
        <v>34.132</v>
      </c>
      <c r="E27" s="25">
        <f t="shared" si="3"/>
        <v>34</v>
      </c>
      <c r="F27" s="33">
        <f t="shared" si="4"/>
        <v>6.095000000000001</v>
      </c>
      <c r="G27" s="25">
        <f t="shared" si="8"/>
        <v>6</v>
      </c>
      <c r="H27" s="185">
        <f t="shared" si="5"/>
        <v>1747</v>
      </c>
      <c r="I27" s="26">
        <f t="shared" si="6"/>
        <v>2235</v>
      </c>
      <c r="J27" s="174">
        <f t="shared" si="7"/>
        <v>1463</v>
      </c>
      <c r="K27" s="8"/>
      <c r="L27" s="8"/>
    </row>
    <row r="28" spans="1:12" s="2" customFormat="1" ht="33" customHeight="1">
      <c r="A28" s="23">
        <v>24</v>
      </c>
      <c r="B28" s="179">
        <f t="shared" si="0"/>
        <v>509</v>
      </c>
      <c r="C28" s="24">
        <f t="shared" si="1"/>
        <v>1781</v>
      </c>
      <c r="D28" s="31">
        <f t="shared" si="2"/>
        <v>35.61599999999999</v>
      </c>
      <c r="E28" s="25">
        <f t="shared" si="3"/>
        <v>36</v>
      </c>
      <c r="F28" s="33">
        <f t="shared" si="4"/>
        <v>6.36</v>
      </c>
      <c r="G28" s="25">
        <f t="shared" si="8"/>
        <v>6</v>
      </c>
      <c r="H28" s="185">
        <f t="shared" si="5"/>
        <v>1823</v>
      </c>
      <c r="I28" s="26">
        <f t="shared" si="6"/>
        <v>2332</v>
      </c>
      <c r="J28" s="174">
        <f t="shared" si="7"/>
        <v>1526</v>
      </c>
      <c r="K28" s="8"/>
      <c r="L28" s="8"/>
    </row>
    <row r="29" spans="1:12" s="2" customFormat="1" ht="33" customHeight="1">
      <c r="A29" s="23">
        <v>25</v>
      </c>
      <c r="B29" s="179">
        <f t="shared" si="0"/>
        <v>530</v>
      </c>
      <c r="C29" s="24">
        <f t="shared" si="1"/>
        <v>1856</v>
      </c>
      <c r="D29" s="31">
        <f t="shared" si="2"/>
        <v>37.099999999999994</v>
      </c>
      <c r="E29" s="25">
        <f t="shared" si="3"/>
        <v>37</v>
      </c>
      <c r="F29" s="33">
        <f t="shared" si="4"/>
        <v>6.625</v>
      </c>
      <c r="G29" s="25">
        <f t="shared" si="8"/>
        <v>7</v>
      </c>
      <c r="H29" s="185">
        <f t="shared" si="5"/>
        <v>1900</v>
      </c>
      <c r="I29" s="26">
        <f t="shared" si="6"/>
        <v>2430</v>
      </c>
      <c r="J29" s="174">
        <f t="shared" si="7"/>
        <v>1590</v>
      </c>
      <c r="K29" s="8"/>
      <c r="L29" s="8"/>
    </row>
    <row r="30" spans="1:12" s="2" customFormat="1" ht="33" customHeight="1">
      <c r="A30" s="23">
        <v>26</v>
      </c>
      <c r="B30" s="179">
        <f t="shared" si="0"/>
        <v>551</v>
      </c>
      <c r="C30" s="24">
        <f t="shared" si="1"/>
        <v>1929</v>
      </c>
      <c r="D30" s="31">
        <f t="shared" si="2"/>
        <v>38.583999999999996</v>
      </c>
      <c r="E30" s="25">
        <f t="shared" si="3"/>
        <v>39</v>
      </c>
      <c r="F30" s="33">
        <f t="shared" si="4"/>
        <v>6.890000000000001</v>
      </c>
      <c r="G30" s="25">
        <f t="shared" si="8"/>
        <v>7</v>
      </c>
      <c r="H30" s="185">
        <f t="shared" si="5"/>
        <v>1975</v>
      </c>
      <c r="I30" s="26">
        <f t="shared" si="6"/>
        <v>2526</v>
      </c>
      <c r="J30" s="174">
        <f t="shared" si="7"/>
        <v>1654</v>
      </c>
      <c r="K30" s="8"/>
      <c r="L30" s="8"/>
    </row>
    <row r="31" spans="1:12" s="2" customFormat="1" ht="33" customHeight="1">
      <c r="A31" s="23">
        <v>27</v>
      </c>
      <c r="B31" s="179">
        <f t="shared" si="0"/>
        <v>572</v>
      </c>
      <c r="C31" s="24">
        <f t="shared" si="1"/>
        <v>2003</v>
      </c>
      <c r="D31" s="31">
        <f t="shared" si="2"/>
        <v>40.06799999999999</v>
      </c>
      <c r="E31" s="25">
        <f t="shared" si="3"/>
        <v>40</v>
      </c>
      <c r="F31" s="33">
        <f t="shared" si="4"/>
        <v>7.155</v>
      </c>
      <c r="G31" s="25">
        <f>ROUNDUP(F31,0)</f>
        <v>8</v>
      </c>
      <c r="H31" s="185">
        <f t="shared" si="5"/>
        <v>2051</v>
      </c>
      <c r="I31" s="26">
        <f t="shared" si="6"/>
        <v>2623</v>
      </c>
      <c r="J31" s="174">
        <f t="shared" si="7"/>
        <v>1717</v>
      </c>
      <c r="K31" s="8"/>
      <c r="L31" s="8"/>
    </row>
    <row r="32" spans="1:12" s="2" customFormat="1" ht="33" customHeight="1">
      <c r="A32" s="23">
        <v>28</v>
      </c>
      <c r="B32" s="179">
        <f t="shared" si="0"/>
        <v>593</v>
      </c>
      <c r="C32" s="24">
        <f t="shared" si="1"/>
        <v>2078</v>
      </c>
      <c r="D32" s="31">
        <f t="shared" si="2"/>
        <v>41.55199999999999</v>
      </c>
      <c r="E32" s="25">
        <f t="shared" si="3"/>
        <v>42</v>
      </c>
      <c r="F32" s="33">
        <f t="shared" si="4"/>
        <v>7.42</v>
      </c>
      <c r="G32" s="25">
        <f>ROUND(F32,0)</f>
        <v>7</v>
      </c>
      <c r="H32" s="185">
        <f t="shared" si="5"/>
        <v>2127</v>
      </c>
      <c r="I32" s="26">
        <f t="shared" si="6"/>
        <v>2720</v>
      </c>
      <c r="J32" s="174">
        <f t="shared" si="7"/>
        <v>1781</v>
      </c>
      <c r="K32" s="8"/>
      <c r="L32" s="8"/>
    </row>
    <row r="33" spans="1:12" s="2" customFormat="1" ht="33" customHeight="1">
      <c r="A33" s="23">
        <v>29</v>
      </c>
      <c r="B33" s="179">
        <f t="shared" si="0"/>
        <v>614</v>
      </c>
      <c r="C33" s="24">
        <f t="shared" si="1"/>
        <v>2152</v>
      </c>
      <c r="D33" s="31">
        <f t="shared" si="2"/>
        <v>43.035999999999994</v>
      </c>
      <c r="E33" s="25">
        <f t="shared" si="3"/>
        <v>43</v>
      </c>
      <c r="F33" s="33">
        <f t="shared" si="4"/>
        <v>7.6850000000000005</v>
      </c>
      <c r="G33" s="25">
        <f>ROUND(F33,0)</f>
        <v>8</v>
      </c>
      <c r="H33" s="185">
        <f t="shared" si="5"/>
        <v>2203</v>
      </c>
      <c r="I33" s="26">
        <f t="shared" si="6"/>
        <v>2817</v>
      </c>
      <c r="J33" s="174">
        <f t="shared" si="7"/>
        <v>1844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636</v>
      </c>
      <c r="C34" s="28">
        <f t="shared" si="1"/>
        <v>2226</v>
      </c>
      <c r="D34" s="31">
        <f t="shared" si="2"/>
        <v>44.519999999999996</v>
      </c>
      <c r="E34" s="29">
        <f t="shared" si="3"/>
        <v>45</v>
      </c>
      <c r="F34" s="33">
        <f t="shared" si="4"/>
        <v>7.95</v>
      </c>
      <c r="G34" s="29">
        <f>ROUND(F34,0)</f>
        <v>8</v>
      </c>
      <c r="H34" s="186">
        <f t="shared" si="5"/>
        <v>2279</v>
      </c>
      <c r="I34" s="30">
        <f t="shared" si="6"/>
        <v>2915</v>
      </c>
      <c r="J34" s="175">
        <f t="shared" si="7"/>
        <v>1908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33300</v>
      </c>
    </row>
    <row r="3" spans="1:12" ht="33" customHeight="1">
      <c r="A3" s="341"/>
      <c r="B3" s="345">
        <v>33300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22</v>
      </c>
      <c r="C5" s="19">
        <f aca="true" t="shared" si="1" ref="C5:C34">ROUND($B$3*$A5/30*$L$3*70/100,0)+ROUND($B$3*$A5/30*$L$4*70/100,0)</f>
        <v>78</v>
      </c>
      <c r="D5" s="20">
        <f aca="true" t="shared" si="2" ref="D5:D34">$B$3*$L$5/30*$A5</f>
        <v>1.5539999999999998</v>
      </c>
      <c r="E5" s="21">
        <f aca="true" t="shared" si="3" ref="E5:E34">ROUND(D5,0)</f>
        <v>2</v>
      </c>
      <c r="F5" s="32">
        <f aca="true" t="shared" si="4" ref="F5:F34">$B$3*$L$6/30*$A5</f>
        <v>0.27749999999999997</v>
      </c>
      <c r="G5" s="21">
        <f>ROUNDUP(F5,0)</f>
        <v>1</v>
      </c>
      <c r="H5" s="184">
        <f aca="true" t="shared" si="5" ref="H5:H34">C5+E5+G5</f>
        <v>81</v>
      </c>
      <c r="I5" s="22">
        <f aca="true" t="shared" si="6" ref="I5:I34">B5+H5</f>
        <v>103</v>
      </c>
      <c r="J5" s="173">
        <f aca="true" t="shared" si="7" ref="J5:J34">ROUND($B$3*$L$7/30*A5,0)</f>
        <v>67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f t="shared" si="0"/>
        <v>44</v>
      </c>
      <c r="C6" s="24">
        <f t="shared" si="1"/>
        <v>156</v>
      </c>
      <c r="D6" s="31">
        <f t="shared" si="2"/>
        <v>3.1079999999999997</v>
      </c>
      <c r="E6" s="25">
        <f t="shared" si="3"/>
        <v>3</v>
      </c>
      <c r="F6" s="33">
        <f t="shared" si="4"/>
        <v>0.5549999999999999</v>
      </c>
      <c r="G6" s="25">
        <f>ROUNDUP(F6,0)</f>
        <v>1</v>
      </c>
      <c r="H6" s="185">
        <f t="shared" si="5"/>
        <v>160</v>
      </c>
      <c r="I6" s="26">
        <f t="shared" si="6"/>
        <v>204</v>
      </c>
      <c r="J6" s="174">
        <f t="shared" si="7"/>
        <v>133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67</v>
      </c>
      <c r="C7" s="24">
        <f t="shared" si="1"/>
        <v>233</v>
      </c>
      <c r="D7" s="31">
        <f t="shared" si="2"/>
        <v>4.661999999999999</v>
      </c>
      <c r="E7" s="25">
        <f t="shared" si="3"/>
        <v>5</v>
      </c>
      <c r="F7" s="33">
        <f t="shared" si="4"/>
        <v>0.8324999999999999</v>
      </c>
      <c r="G7" s="25">
        <f>ROUNDUP(F7,0)</f>
        <v>1</v>
      </c>
      <c r="H7" s="185">
        <f t="shared" si="5"/>
        <v>239</v>
      </c>
      <c r="I7" s="26">
        <f t="shared" si="6"/>
        <v>306</v>
      </c>
      <c r="J7" s="174">
        <f t="shared" si="7"/>
        <v>200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f t="shared" si="0"/>
        <v>89</v>
      </c>
      <c r="C8" s="24">
        <f t="shared" si="1"/>
        <v>311</v>
      </c>
      <c r="D8" s="31">
        <f t="shared" si="2"/>
        <v>6.215999999999999</v>
      </c>
      <c r="E8" s="25">
        <f t="shared" si="3"/>
        <v>6</v>
      </c>
      <c r="F8" s="33">
        <f t="shared" si="4"/>
        <v>1.1099999999999999</v>
      </c>
      <c r="G8" s="25">
        <f aca="true" t="shared" si="8" ref="G8:G30">ROUND(F8,0)</f>
        <v>1</v>
      </c>
      <c r="H8" s="185">
        <f t="shared" si="5"/>
        <v>318</v>
      </c>
      <c r="I8" s="26">
        <f t="shared" si="6"/>
        <v>407</v>
      </c>
      <c r="J8" s="174">
        <f t="shared" si="7"/>
        <v>266</v>
      </c>
      <c r="K8" s="8"/>
      <c r="L8" s="8"/>
    </row>
    <row r="9" spans="1:12" s="2" customFormat="1" ht="33" customHeight="1">
      <c r="A9" s="23">
        <v>5</v>
      </c>
      <c r="B9" s="179">
        <f t="shared" si="0"/>
        <v>111</v>
      </c>
      <c r="C9" s="24">
        <f t="shared" si="1"/>
        <v>389</v>
      </c>
      <c r="D9" s="31">
        <f t="shared" si="2"/>
        <v>7.77</v>
      </c>
      <c r="E9" s="25">
        <f t="shared" si="3"/>
        <v>8</v>
      </c>
      <c r="F9" s="33">
        <f t="shared" si="4"/>
        <v>1.3874999999999997</v>
      </c>
      <c r="G9" s="25">
        <f t="shared" si="8"/>
        <v>1</v>
      </c>
      <c r="H9" s="185">
        <f t="shared" si="5"/>
        <v>398</v>
      </c>
      <c r="I9" s="26">
        <f t="shared" si="6"/>
        <v>509</v>
      </c>
      <c r="J9" s="174">
        <f t="shared" si="7"/>
        <v>333</v>
      </c>
      <c r="K9" s="8"/>
      <c r="L9" s="8"/>
    </row>
    <row r="10" spans="1:12" s="2" customFormat="1" ht="33" customHeight="1">
      <c r="A10" s="23">
        <v>6</v>
      </c>
      <c r="B10" s="179">
        <f t="shared" si="0"/>
        <v>133</v>
      </c>
      <c r="C10" s="24">
        <f t="shared" si="1"/>
        <v>467</v>
      </c>
      <c r="D10" s="31">
        <f t="shared" si="2"/>
        <v>9.323999999999998</v>
      </c>
      <c r="E10" s="25">
        <f t="shared" si="3"/>
        <v>9</v>
      </c>
      <c r="F10" s="33">
        <f t="shared" si="4"/>
        <v>1.6649999999999998</v>
      </c>
      <c r="G10" s="25">
        <f t="shared" si="8"/>
        <v>2</v>
      </c>
      <c r="H10" s="185">
        <f t="shared" si="5"/>
        <v>478</v>
      </c>
      <c r="I10" s="26">
        <f t="shared" si="6"/>
        <v>611</v>
      </c>
      <c r="J10" s="174">
        <f t="shared" si="7"/>
        <v>400</v>
      </c>
      <c r="K10" s="309" t="s">
        <v>296</v>
      </c>
      <c r="L10" s="310">
        <f>ROUND($L2*0.0469*0.3,0)</f>
        <v>469</v>
      </c>
    </row>
    <row r="11" spans="1:12" s="2" customFormat="1" ht="33" customHeight="1">
      <c r="A11" s="23">
        <v>7</v>
      </c>
      <c r="B11" s="179">
        <f t="shared" si="0"/>
        <v>156</v>
      </c>
      <c r="C11" s="24">
        <f t="shared" si="1"/>
        <v>544</v>
      </c>
      <c r="D11" s="31">
        <f t="shared" si="2"/>
        <v>10.877999999999998</v>
      </c>
      <c r="E11" s="25">
        <f t="shared" si="3"/>
        <v>11</v>
      </c>
      <c r="F11" s="33">
        <f t="shared" si="4"/>
        <v>1.9425</v>
      </c>
      <c r="G11" s="25">
        <f t="shared" si="8"/>
        <v>2</v>
      </c>
      <c r="H11" s="185">
        <f t="shared" si="5"/>
        <v>557</v>
      </c>
      <c r="I11" s="26">
        <f t="shared" si="6"/>
        <v>713</v>
      </c>
      <c r="J11" s="174">
        <f t="shared" si="7"/>
        <v>466</v>
      </c>
      <c r="K11" s="309" t="s">
        <v>297</v>
      </c>
      <c r="L11" s="311">
        <f>ROUND($L2*0.0469*0.6*(1+0.61),0)</f>
        <v>1509</v>
      </c>
    </row>
    <row r="12" spans="1:12" s="2" customFormat="1" ht="33" customHeight="1">
      <c r="A12" s="23">
        <v>8</v>
      </c>
      <c r="B12" s="179">
        <f t="shared" si="0"/>
        <v>178</v>
      </c>
      <c r="C12" s="24">
        <f t="shared" si="1"/>
        <v>621</v>
      </c>
      <c r="D12" s="31">
        <f t="shared" si="2"/>
        <v>12.431999999999999</v>
      </c>
      <c r="E12" s="25">
        <f t="shared" si="3"/>
        <v>12</v>
      </c>
      <c r="F12" s="33">
        <f t="shared" si="4"/>
        <v>2.2199999999999998</v>
      </c>
      <c r="G12" s="25">
        <f t="shared" si="8"/>
        <v>2</v>
      </c>
      <c r="H12" s="185">
        <f t="shared" si="5"/>
        <v>635</v>
      </c>
      <c r="I12" s="26">
        <f t="shared" si="6"/>
        <v>813</v>
      </c>
      <c r="J12" s="174">
        <f t="shared" si="7"/>
        <v>533</v>
      </c>
      <c r="K12" s="8"/>
      <c r="L12" s="8"/>
    </row>
    <row r="13" spans="1:12" s="2" customFormat="1" ht="33" customHeight="1">
      <c r="A13" s="23">
        <v>9</v>
      </c>
      <c r="B13" s="179">
        <f t="shared" si="0"/>
        <v>200</v>
      </c>
      <c r="C13" s="24">
        <f t="shared" si="1"/>
        <v>699</v>
      </c>
      <c r="D13" s="31">
        <f t="shared" si="2"/>
        <v>13.985999999999999</v>
      </c>
      <c r="E13" s="25">
        <f t="shared" si="3"/>
        <v>14</v>
      </c>
      <c r="F13" s="33">
        <f t="shared" si="4"/>
        <v>2.4974999999999996</v>
      </c>
      <c r="G13" s="25">
        <f t="shared" si="8"/>
        <v>2</v>
      </c>
      <c r="H13" s="185">
        <f t="shared" si="5"/>
        <v>715</v>
      </c>
      <c r="I13" s="26">
        <f t="shared" si="6"/>
        <v>915</v>
      </c>
      <c r="J13" s="174">
        <f t="shared" si="7"/>
        <v>599</v>
      </c>
      <c r="K13" s="8"/>
      <c r="L13" s="8"/>
    </row>
    <row r="14" spans="1:12" s="2" customFormat="1" ht="33" customHeight="1">
      <c r="A14" s="23">
        <v>10</v>
      </c>
      <c r="B14" s="179">
        <f t="shared" si="0"/>
        <v>222</v>
      </c>
      <c r="C14" s="24">
        <f t="shared" si="1"/>
        <v>777</v>
      </c>
      <c r="D14" s="31">
        <f t="shared" si="2"/>
        <v>15.54</v>
      </c>
      <c r="E14" s="25">
        <f t="shared" si="3"/>
        <v>16</v>
      </c>
      <c r="F14" s="33">
        <f t="shared" si="4"/>
        <v>2.7749999999999995</v>
      </c>
      <c r="G14" s="25">
        <f t="shared" si="8"/>
        <v>3</v>
      </c>
      <c r="H14" s="185">
        <f t="shared" si="5"/>
        <v>796</v>
      </c>
      <c r="I14" s="26">
        <f t="shared" si="6"/>
        <v>1018</v>
      </c>
      <c r="J14" s="174">
        <f t="shared" si="7"/>
        <v>666</v>
      </c>
      <c r="K14" s="8"/>
      <c r="L14" s="8"/>
    </row>
    <row r="15" spans="1:12" s="2" customFormat="1" ht="33" customHeight="1">
      <c r="A15" s="23">
        <v>11</v>
      </c>
      <c r="B15" s="179">
        <f t="shared" si="0"/>
        <v>244</v>
      </c>
      <c r="C15" s="24">
        <f t="shared" si="1"/>
        <v>854</v>
      </c>
      <c r="D15" s="31">
        <f t="shared" si="2"/>
        <v>17.093999999999998</v>
      </c>
      <c r="E15" s="25">
        <f t="shared" si="3"/>
        <v>17</v>
      </c>
      <c r="F15" s="33">
        <f t="shared" si="4"/>
        <v>3.0524999999999998</v>
      </c>
      <c r="G15" s="25">
        <f t="shared" si="8"/>
        <v>3</v>
      </c>
      <c r="H15" s="185">
        <f t="shared" si="5"/>
        <v>874</v>
      </c>
      <c r="I15" s="26">
        <f t="shared" si="6"/>
        <v>1118</v>
      </c>
      <c r="J15" s="174">
        <f t="shared" si="7"/>
        <v>733</v>
      </c>
      <c r="K15" s="8"/>
      <c r="L15" s="8"/>
    </row>
    <row r="16" spans="1:12" s="2" customFormat="1" ht="33" customHeight="1">
      <c r="A16" s="23">
        <v>12</v>
      </c>
      <c r="B16" s="179">
        <f t="shared" si="0"/>
        <v>267</v>
      </c>
      <c r="C16" s="24">
        <f t="shared" si="1"/>
        <v>932</v>
      </c>
      <c r="D16" s="31">
        <f t="shared" si="2"/>
        <v>18.647999999999996</v>
      </c>
      <c r="E16" s="25">
        <f t="shared" si="3"/>
        <v>19</v>
      </c>
      <c r="F16" s="33">
        <f t="shared" si="4"/>
        <v>3.3299999999999996</v>
      </c>
      <c r="G16" s="25">
        <f t="shared" si="8"/>
        <v>3</v>
      </c>
      <c r="H16" s="185">
        <f t="shared" si="5"/>
        <v>954</v>
      </c>
      <c r="I16" s="26">
        <f t="shared" si="6"/>
        <v>1221</v>
      </c>
      <c r="J16" s="174">
        <f t="shared" si="7"/>
        <v>799</v>
      </c>
      <c r="K16" s="8"/>
      <c r="L16" s="8"/>
    </row>
    <row r="17" spans="1:12" s="2" customFormat="1" ht="33" customHeight="1">
      <c r="A17" s="23">
        <v>13</v>
      </c>
      <c r="B17" s="179">
        <f t="shared" si="0"/>
        <v>289</v>
      </c>
      <c r="C17" s="24">
        <f t="shared" si="1"/>
        <v>1010</v>
      </c>
      <c r="D17" s="31">
        <f t="shared" si="2"/>
        <v>20.201999999999998</v>
      </c>
      <c r="E17" s="25">
        <f t="shared" si="3"/>
        <v>20</v>
      </c>
      <c r="F17" s="33">
        <f t="shared" si="4"/>
        <v>3.6074999999999995</v>
      </c>
      <c r="G17" s="25">
        <f t="shared" si="8"/>
        <v>4</v>
      </c>
      <c r="H17" s="185">
        <f t="shared" si="5"/>
        <v>1034</v>
      </c>
      <c r="I17" s="26">
        <f t="shared" si="6"/>
        <v>1323</v>
      </c>
      <c r="J17" s="174">
        <f t="shared" si="7"/>
        <v>866</v>
      </c>
      <c r="K17" s="8"/>
      <c r="L17" s="8"/>
    </row>
    <row r="18" spans="1:12" s="2" customFormat="1" ht="33" customHeight="1">
      <c r="A18" s="23">
        <v>14</v>
      </c>
      <c r="B18" s="179">
        <f t="shared" si="0"/>
        <v>311</v>
      </c>
      <c r="C18" s="24">
        <f t="shared" si="1"/>
        <v>1088</v>
      </c>
      <c r="D18" s="31">
        <f t="shared" si="2"/>
        <v>21.755999999999997</v>
      </c>
      <c r="E18" s="25">
        <f t="shared" si="3"/>
        <v>22</v>
      </c>
      <c r="F18" s="33">
        <f t="shared" si="4"/>
        <v>3.885</v>
      </c>
      <c r="G18" s="25">
        <f t="shared" si="8"/>
        <v>4</v>
      </c>
      <c r="H18" s="185">
        <f t="shared" si="5"/>
        <v>1114</v>
      </c>
      <c r="I18" s="26">
        <f t="shared" si="6"/>
        <v>1425</v>
      </c>
      <c r="J18" s="174">
        <f t="shared" si="7"/>
        <v>932</v>
      </c>
      <c r="K18" s="8"/>
      <c r="L18" s="8"/>
    </row>
    <row r="19" spans="1:12" s="2" customFormat="1" ht="33" customHeight="1">
      <c r="A19" s="23">
        <v>15</v>
      </c>
      <c r="B19" s="179">
        <f t="shared" si="0"/>
        <v>333</v>
      </c>
      <c r="C19" s="24">
        <f t="shared" si="1"/>
        <v>1166</v>
      </c>
      <c r="D19" s="31">
        <f t="shared" si="2"/>
        <v>23.31</v>
      </c>
      <c r="E19" s="25">
        <f t="shared" si="3"/>
        <v>23</v>
      </c>
      <c r="F19" s="33">
        <f t="shared" si="4"/>
        <v>4.1625</v>
      </c>
      <c r="G19" s="25">
        <f t="shared" si="8"/>
        <v>4</v>
      </c>
      <c r="H19" s="185">
        <f t="shared" si="5"/>
        <v>1193</v>
      </c>
      <c r="I19" s="26">
        <f t="shared" si="6"/>
        <v>1526</v>
      </c>
      <c r="J19" s="174">
        <f t="shared" si="7"/>
        <v>999</v>
      </c>
      <c r="K19" s="8"/>
      <c r="L19" s="8"/>
    </row>
    <row r="20" spans="1:12" s="2" customFormat="1" ht="33" customHeight="1">
      <c r="A20" s="23">
        <v>16</v>
      </c>
      <c r="B20" s="179">
        <f t="shared" si="0"/>
        <v>356</v>
      </c>
      <c r="C20" s="24">
        <f t="shared" si="1"/>
        <v>1243</v>
      </c>
      <c r="D20" s="31">
        <f t="shared" si="2"/>
        <v>24.863999999999997</v>
      </c>
      <c r="E20" s="25">
        <f t="shared" si="3"/>
        <v>25</v>
      </c>
      <c r="F20" s="33">
        <f t="shared" si="4"/>
        <v>4.4399999999999995</v>
      </c>
      <c r="G20" s="25">
        <f t="shared" si="8"/>
        <v>4</v>
      </c>
      <c r="H20" s="185">
        <f t="shared" si="5"/>
        <v>1272</v>
      </c>
      <c r="I20" s="26">
        <f t="shared" si="6"/>
        <v>1628</v>
      </c>
      <c r="J20" s="174">
        <f t="shared" si="7"/>
        <v>1066</v>
      </c>
      <c r="K20" s="8"/>
      <c r="L20" s="8"/>
    </row>
    <row r="21" spans="1:12" s="2" customFormat="1" ht="33" customHeight="1">
      <c r="A21" s="23">
        <v>17</v>
      </c>
      <c r="B21" s="179">
        <f t="shared" si="0"/>
        <v>378</v>
      </c>
      <c r="C21" s="24">
        <f t="shared" si="1"/>
        <v>1321</v>
      </c>
      <c r="D21" s="31">
        <f t="shared" si="2"/>
        <v>26.417999999999996</v>
      </c>
      <c r="E21" s="25">
        <f t="shared" si="3"/>
        <v>26</v>
      </c>
      <c r="F21" s="33">
        <f t="shared" si="4"/>
        <v>4.717499999999999</v>
      </c>
      <c r="G21" s="25">
        <f t="shared" si="8"/>
        <v>5</v>
      </c>
      <c r="H21" s="185">
        <f t="shared" si="5"/>
        <v>1352</v>
      </c>
      <c r="I21" s="26">
        <f t="shared" si="6"/>
        <v>1730</v>
      </c>
      <c r="J21" s="174">
        <f t="shared" si="7"/>
        <v>1132</v>
      </c>
      <c r="K21" s="8"/>
      <c r="L21" s="8"/>
    </row>
    <row r="22" spans="1:12" s="2" customFormat="1" ht="33" customHeight="1">
      <c r="A22" s="23">
        <v>18</v>
      </c>
      <c r="B22" s="179">
        <f t="shared" si="0"/>
        <v>400</v>
      </c>
      <c r="C22" s="24">
        <f t="shared" si="1"/>
        <v>1399</v>
      </c>
      <c r="D22" s="31">
        <f t="shared" si="2"/>
        <v>27.971999999999998</v>
      </c>
      <c r="E22" s="25">
        <f t="shared" si="3"/>
        <v>28</v>
      </c>
      <c r="F22" s="33">
        <f t="shared" si="4"/>
        <v>4.994999999999999</v>
      </c>
      <c r="G22" s="25">
        <f t="shared" si="8"/>
        <v>5</v>
      </c>
      <c r="H22" s="185">
        <f t="shared" si="5"/>
        <v>1432</v>
      </c>
      <c r="I22" s="26">
        <f t="shared" si="6"/>
        <v>1832</v>
      </c>
      <c r="J22" s="174">
        <f t="shared" si="7"/>
        <v>1199</v>
      </c>
      <c r="K22" s="8"/>
      <c r="L22" s="8"/>
    </row>
    <row r="23" spans="1:12" s="2" customFormat="1" ht="33" customHeight="1">
      <c r="A23" s="23">
        <v>19</v>
      </c>
      <c r="B23" s="179">
        <f t="shared" si="0"/>
        <v>422</v>
      </c>
      <c r="C23" s="24">
        <f t="shared" si="1"/>
        <v>1477</v>
      </c>
      <c r="D23" s="31">
        <f t="shared" si="2"/>
        <v>29.525999999999996</v>
      </c>
      <c r="E23" s="25">
        <f t="shared" si="3"/>
        <v>30</v>
      </c>
      <c r="F23" s="33">
        <f t="shared" si="4"/>
        <v>5.272499999999999</v>
      </c>
      <c r="G23" s="25">
        <f t="shared" si="8"/>
        <v>5</v>
      </c>
      <c r="H23" s="185">
        <f t="shared" si="5"/>
        <v>1512</v>
      </c>
      <c r="I23" s="26">
        <f t="shared" si="6"/>
        <v>1934</v>
      </c>
      <c r="J23" s="174">
        <f t="shared" si="7"/>
        <v>1265</v>
      </c>
      <c r="K23" s="8"/>
      <c r="L23" s="8"/>
    </row>
    <row r="24" spans="1:12" s="2" customFormat="1" ht="33" customHeight="1">
      <c r="A24" s="23">
        <v>20</v>
      </c>
      <c r="B24" s="179">
        <f t="shared" si="0"/>
        <v>444</v>
      </c>
      <c r="C24" s="24">
        <f t="shared" si="1"/>
        <v>1554</v>
      </c>
      <c r="D24" s="31">
        <f t="shared" si="2"/>
        <v>31.08</v>
      </c>
      <c r="E24" s="25">
        <f t="shared" si="3"/>
        <v>31</v>
      </c>
      <c r="F24" s="33">
        <f t="shared" si="4"/>
        <v>5.549999999999999</v>
      </c>
      <c r="G24" s="25">
        <f t="shared" si="8"/>
        <v>6</v>
      </c>
      <c r="H24" s="185">
        <f t="shared" si="5"/>
        <v>1591</v>
      </c>
      <c r="I24" s="26">
        <f t="shared" si="6"/>
        <v>2035</v>
      </c>
      <c r="J24" s="174">
        <f t="shared" si="7"/>
        <v>1332</v>
      </c>
      <c r="K24" s="8"/>
      <c r="L24" s="8"/>
    </row>
    <row r="25" spans="1:12" s="2" customFormat="1" ht="33" customHeight="1">
      <c r="A25" s="23">
        <v>21</v>
      </c>
      <c r="B25" s="179">
        <f t="shared" si="0"/>
        <v>467</v>
      </c>
      <c r="C25" s="24">
        <f t="shared" si="1"/>
        <v>1632</v>
      </c>
      <c r="D25" s="31">
        <f t="shared" si="2"/>
        <v>32.63399999999999</v>
      </c>
      <c r="E25" s="25">
        <f t="shared" si="3"/>
        <v>33</v>
      </c>
      <c r="F25" s="33">
        <f t="shared" si="4"/>
        <v>5.8275</v>
      </c>
      <c r="G25" s="25">
        <f t="shared" si="8"/>
        <v>6</v>
      </c>
      <c r="H25" s="185">
        <f t="shared" si="5"/>
        <v>1671</v>
      </c>
      <c r="I25" s="26">
        <f t="shared" si="6"/>
        <v>2138</v>
      </c>
      <c r="J25" s="174">
        <f t="shared" si="7"/>
        <v>1399</v>
      </c>
      <c r="K25" s="8"/>
      <c r="L25" s="8"/>
    </row>
    <row r="26" spans="1:12" s="2" customFormat="1" ht="33" customHeight="1">
      <c r="A26" s="23">
        <v>22</v>
      </c>
      <c r="B26" s="179">
        <f t="shared" si="0"/>
        <v>489</v>
      </c>
      <c r="C26" s="24">
        <f t="shared" si="1"/>
        <v>1709</v>
      </c>
      <c r="D26" s="31">
        <f t="shared" si="2"/>
        <v>34.187999999999995</v>
      </c>
      <c r="E26" s="25">
        <f t="shared" si="3"/>
        <v>34</v>
      </c>
      <c r="F26" s="33">
        <f t="shared" si="4"/>
        <v>6.1049999999999995</v>
      </c>
      <c r="G26" s="25">
        <f t="shared" si="8"/>
        <v>6</v>
      </c>
      <c r="H26" s="185">
        <f t="shared" si="5"/>
        <v>1749</v>
      </c>
      <c r="I26" s="26">
        <f t="shared" si="6"/>
        <v>2238</v>
      </c>
      <c r="J26" s="174">
        <f t="shared" si="7"/>
        <v>1465</v>
      </c>
      <c r="K26" s="8"/>
      <c r="L26" s="8"/>
    </row>
    <row r="27" spans="1:12" s="2" customFormat="1" ht="33" customHeight="1">
      <c r="A27" s="23">
        <v>23</v>
      </c>
      <c r="B27" s="179">
        <f t="shared" si="0"/>
        <v>511</v>
      </c>
      <c r="C27" s="24">
        <f t="shared" si="1"/>
        <v>1787</v>
      </c>
      <c r="D27" s="31">
        <f t="shared" si="2"/>
        <v>35.742</v>
      </c>
      <c r="E27" s="25">
        <f t="shared" si="3"/>
        <v>36</v>
      </c>
      <c r="F27" s="33">
        <f t="shared" si="4"/>
        <v>6.382499999999999</v>
      </c>
      <c r="G27" s="25">
        <f t="shared" si="8"/>
        <v>6</v>
      </c>
      <c r="H27" s="185">
        <f t="shared" si="5"/>
        <v>1829</v>
      </c>
      <c r="I27" s="26">
        <f t="shared" si="6"/>
        <v>2340</v>
      </c>
      <c r="J27" s="174">
        <f t="shared" si="7"/>
        <v>1532</v>
      </c>
      <c r="K27" s="8"/>
      <c r="L27" s="8"/>
    </row>
    <row r="28" spans="1:12" s="2" customFormat="1" ht="33" customHeight="1">
      <c r="A28" s="23">
        <v>24</v>
      </c>
      <c r="B28" s="179">
        <f t="shared" si="0"/>
        <v>533</v>
      </c>
      <c r="C28" s="24">
        <f t="shared" si="1"/>
        <v>1864</v>
      </c>
      <c r="D28" s="31">
        <f t="shared" si="2"/>
        <v>37.29599999999999</v>
      </c>
      <c r="E28" s="25">
        <f t="shared" si="3"/>
        <v>37</v>
      </c>
      <c r="F28" s="33">
        <f t="shared" si="4"/>
        <v>6.659999999999999</v>
      </c>
      <c r="G28" s="25">
        <f t="shared" si="8"/>
        <v>7</v>
      </c>
      <c r="H28" s="185">
        <f t="shared" si="5"/>
        <v>1908</v>
      </c>
      <c r="I28" s="26">
        <f t="shared" si="6"/>
        <v>2441</v>
      </c>
      <c r="J28" s="174">
        <f t="shared" si="7"/>
        <v>1598</v>
      </c>
      <c r="K28" s="8"/>
      <c r="L28" s="8"/>
    </row>
    <row r="29" spans="1:12" s="2" customFormat="1" ht="33" customHeight="1">
      <c r="A29" s="23">
        <v>25</v>
      </c>
      <c r="B29" s="179">
        <f t="shared" si="0"/>
        <v>556</v>
      </c>
      <c r="C29" s="24">
        <f t="shared" si="1"/>
        <v>1942</v>
      </c>
      <c r="D29" s="31">
        <f t="shared" si="2"/>
        <v>38.849999999999994</v>
      </c>
      <c r="E29" s="25">
        <f t="shared" si="3"/>
        <v>39</v>
      </c>
      <c r="F29" s="33">
        <f t="shared" si="4"/>
        <v>6.937499999999999</v>
      </c>
      <c r="G29" s="25">
        <f t="shared" si="8"/>
        <v>7</v>
      </c>
      <c r="H29" s="185">
        <f t="shared" si="5"/>
        <v>1988</v>
      </c>
      <c r="I29" s="26">
        <f t="shared" si="6"/>
        <v>2544</v>
      </c>
      <c r="J29" s="174">
        <f t="shared" si="7"/>
        <v>1665</v>
      </c>
      <c r="K29" s="8"/>
      <c r="L29" s="8"/>
    </row>
    <row r="30" spans="1:12" s="2" customFormat="1" ht="33" customHeight="1">
      <c r="A30" s="23">
        <v>26</v>
      </c>
      <c r="B30" s="179">
        <f t="shared" si="0"/>
        <v>577</v>
      </c>
      <c r="C30" s="24">
        <f t="shared" si="1"/>
        <v>2020</v>
      </c>
      <c r="D30" s="31">
        <f t="shared" si="2"/>
        <v>40.403999999999996</v>
      </c>
      <c r="E30" s="25">
        <f t="shared" si="3"/>
        <v>40</v>
      </c>
      <c r="F30" s="33">
        <f t="shared" si="4"/>
        <v>7.214999999999999</v>
      </c>
      <c r="G30" s="25">
        <f t="shared" si="8"/>
        <v>7</v>
      </c>
      <c r="H30" s="185">
        <f t="shared" si="5"/>
        <v>2067</v>
      </c>
      <c r="I30" s="26">
        <f t="shared" si="6"/>
        <v>2644</v>
      </c>
      <c r="J30" s="174">
        <f t="shared" si="7"/>
        <v>1732</v>
      </c>
      <c r="K30" s="8"/>
      <c r="L30" s="8"/>
    </row>
    <row r="31" spans="1:12" s="2" customFormat="1" ht="33" customHeight="1">
      <c r="A31" s="23">
        <v>27</v>
      </c>
      <c r="B31" s="179">
        <f t="shared" si="0"/>
        <v>599</v>
      </c>
      <c r="C31" s="24">
        <f t="shared" si="1"/>
        <v>2098</v>
      </c>
      <c r="D31" s="31">
        <f t="shared" si="2"/>
        <v>41.958</v>
      </c>
      <c r="E31" s="25">
        <f t="shared" si="3"/>
        <v>42</v>
      </c>
      <c r="F31" s="33">
        <f t="shared" si="4"/>
        <v>7.492499999999999</v>
      </c>
      <c r="G31" s="25">
        <f>ROUNDUP(F31,0)</f>
        <v>8</v>
      </c>
      <c r="H31" s="185">
        <f t="shared" si="5"/>
        <v>2148</v>
      </c>
      <c r="I31" s="26">
        <f t="shared" si="6"/>
        <v>2747</v>
      </c>
      <c r="J31" s="174">
        <f t="shared" si="7"/>
        <v>1798</v>
      </c>
      <c r="K31" s="8"/>
      <c r="L31" s="8"/>
    </row>
    <row r="32" spans="1:12" s="2" customFormat="1" ht="33" customHeight="1">
      <c r="A32" s="23">
        <v>28</v>
      </c>
      <c r="B32" s="179">
        <f t="shared" si="0"/>
        <v>621</v>
      </c>
      <c r="C32" s="24">
        <f t="shared" si="1"/>
        <v>2176</v>
      </c>
      <c r="D32" s="31">
        <f t="shared" si="2"/>
        <v>43.51199999999999</v>
      </c>
      <c r="E32" s="25">
        <f t="shared" si="3"/>
        <v>44</v>
      </c>
      <c r="F32" s="33">
        <f t="shared" si="4"/>
        <v>7.77</v>
      </c>
      <c r="G32" s="25">
        <f>ROUND(F32,0)</f>
        <v>8</v>
      </c>
      <c r="H32" s="185">
        <f t="shared" si="5"/>
        <v>2228</v>
      </c>
      <c r="I32" s="26">
        <f t="shared" si="6"/>
        <v>2849</v>
      </c>
      <c r="J32" s="174">
        <f t="shared" si="7"/>
        <v>1865</v>
      </c>
      <c r="K32" s="8"/>
      <c r="L32" s="8"/>
    </row>
    <row r="33" spans="1:12" s="2" customFormat="1" ht="33" customHeight="1">
      <c r="A33" s="23">
        <v>29</v>
      </c>
      <c r="B33" s="179">
        <f t="shared" si="0"/>
        <v>643</v>
      </c>
      <c r="C33" s="24">
        <f t="shared" si="1"/>
        <v>2253</v>
      </c>
      <c r="D33" s="31">
        <f t="shared" si="2"/>
        <v>45.065999999999995</v>
      </c>
      <c r="E33" s="25">
        <f t="shared" si="3"/>
        <v>45</v>
      </c>
      <c r="F33" s="33">
        <f t="shared" si="4"/>
        <v>8.0475</v>
      </c>
      <c r="G33" s="25">
        <f>ROUND(F33,0)</f>
        <v>8</v>
      </c>
      <c r="H33" s="185">
        <f t="shared" si="5"/>
        <v>2306</v>
      </c>
      <c r="I33" s="26">
        <f t="shared" si="6"/>
        <v>2949</v>
      </c>
      <c r="J33" s="174">
        <f t="shared" si="7"/>
        <v>1931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666</v>
      </c>
      <c r="C34" s="28">
        <f t="shared" si="1"/>
        <v>2331</v>
      </c>
      <c r="D34" s="31">
        <f t="shared" si="2"/>
        <v>46.62</v>
      </c>
      <c r="E34" s="29">
        <f t="shared" si="3"/>
        <v>47</v>
      </c>
      <c r="F34" s="33">
        <f t="shared" si="4"/>
        <v>8.325</v>
      </c>
      <c r="G34" s="29">
        <f>ROUND(F34,0)</f>
        <v>8</v>
      </c>
      <c r="H34" s="186">
        <f t="shared" si="5"/>
        <v>2386</v>
      </c>
      <c r="I34" s="30">
        <f t="shared" si="6"/>
        <v>3052</v>
      </c>
      <c r="J34" s="175">
        <f t="shared" si="7"/>
        <v>1998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3000</v>
      </c>
    </row>
    <row r="3" spans="1:12" ht="33" customHeight="1">
      <c r="A3" s="341"/>
      <c r="B3" s="345">
        <v>3000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v>8</v>
      </c>
      <c r="C5" s="19">
        <v>26</v>
      </c>
      <c r="D5" s="20">
        <v>0.518</v>
      </c>
      <c r="E5" s="21">
        <v>1</v>
      </c>
      <c r="F5" s="32">
        <v>0.0925</v>
      </c>
      <c r="G5" s="21">
        <v>1</v>
      </c>
      <c r="H5" s="184">
        <v>28</v>
      </c>
      <c r="I5" s="22">
        <f aca="true" t="shared" si="0" ref="I5:I34">B5+H5</f>
        <v>36</v>
      </c>
      <c r="J5" s="173">
        <f aca="true" t="shared" si="1" ref="J5:J34">ROUND($B$3*$L$7/30*A5,0)</f>
        <v>6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v>14</v>
      </c>
      <c r="C6" s="24">
        <v>52</v>
      </c>
      <c r="D6" s="31">
        <v>1.036</v>
      </c>
      <c r="E6" s="25">
        <v>1</v>
      </c>
      <c r="F6" s="33">
        <v>0.185</v>
      </c>
      <c r="G6" s="25">
        <v>1</v>
      </c>
      <c r="H6" s="185">
        <v>54</v>
      </c>
      <c r="I6" s="26">
        <f t="shared" si="0"/>
        <v>68</v>
      </c>
      <c r="J6" s="174">
        <f t="shared" si="1"/>
        <v>12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v>22</v>
      </c>
      <c r="C7" s="24">
        <v>78</v>
      </c>
      <c r="D7" s="31">
        <v>1.554</v>
      </c>
      <c r="E7" s="25">
        <v>2</v>
      </c>
      <c r="F7" s="33">
        <v>0.2775</v>
      </c>
      <c r="G7" s="25">
        <v>1</v>
      </c>
      <c r="H7" s="185">
        <v>81</v>
      </c>
      <c r="I7" s="26">
        <f t="shared" si="0"/>
        <v>103</v>
      </c>
      <c r="J7" s="174">
        <f t="shared" si="1"/>
        <v>18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v>30</v>
      </c>
      <c r="C8" s="24">
        <v>103</v>
      </c>
      <c r="D8" s="31">
        <v>2.072</v>
      </c>
      <c r="E8" s="25">
        <v>2</v>
      </c>
      <c r="F8" s="33">
        <v>0.37</v>
      </c>
      <c r="G8" s="25">
        <v>1</v>
      </c>
      <c r="H8" s="185">
        <v>106</v>
      </c>
      <c r="I8" s="26">
        <f t="shared" si="0"/>
        <v>136</v>
      </c>
      <c r="J8" s="174">
        <f t="shared" si="1"/>
        <v>24</v>
      </c>
      <c r="K8" s="8"/>
      <c r="L8" s="8"/>
    </row>
    <row r="9" spans="1:12" s="2" customFormat="1" ht="33" customHeight="1">
      <c r="A9" s="23">
        <v>5</v>
      </c>
      <c r="B9" s="179">
        <v>37</v>
      </c>
      <c r="C9" s="24">
        <v>130</v>
      </c>
      <c r="D9" s="31">
        <v>2.59</v>
      </c>
      <c r="E9" s="25">
        <v>3</v>
      </c>
      <c r="F9" s="33">
        <v>0.4625</v>
      </c>
      <c r="G9" s="25">
        <v>1</v>
      </c>
      <c r="H9" s="185">
        <v>134</v>
      </c>
      <c r="I9" s="26">
        <f t="shared" si="0"/>
        <v>171</v>
      </c>
      <c r="J9" s="174">
        <f t="shared" si="1"/>
        <v>30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v>44</v>
      </c>
      <c r="C10" s="24">
        <v>156</v>
      </c>
      <c r="D10" s="31">
        <v>3.108</v>
      </c>
      <c r="E10" s="25">
        <v>3</v>
      </c>
      <c r="F10" s="33">
        <v>0.555</v>
      </c>
      <c r="G10" s="25">
        <v>1</v>
      </c>
      <c r="H10" s="185">
        <v>160</v>
      </c>
      <c r="I10" s="26">
        <f t="shared" si="0"/>
        <v>204</v>
      </c>
      <c r="J10" s="174">
        <f t="shared" si="1"/>
        <v>36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v>52</v>
      </c>
      <c r="C11" s="24">
        <v>181</v>
      </c>
      <c r="D11" s="31">
        <v>3.6260000000000003</v>
      </c>
      <c r="E11" s="25">
        <v>4</v>
      </c>
      <c r="F11" s="33">
        <v>0.6475</v>
      </c>
      <c r="G11" s="25">
        <v>1</v>
      </c>
      <c r="H11" s="185">
        <v>186</v>
      </c>
      <c r="I11" s="26">
        <f t="shared" si="0"/>
        <v>238</v>
      </c>
      <c r="J11" s="174">
        <f t="shared" si="1"/>
        <v>42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v>59</v>
      </c>
      <c r="C12" s="24">
        <v>207</v>
      </c>
      <c r="D12" s="31">
        <v>4.144</v>
      </c>
      <c r="E12" s="25">
        <v>4</v>
      </c>
      <c r="F12" s="33">
        <v>0.74</v>
      </c>
      <c r="G12" s="25">
        <v>1</v>
      </c>
      <c r="H12" s="185">
        <v>212</v>
      </c>
      <c r="I12" s="26">
        <f t="shared" si="0"/>
        <v>271</v>
      </c>
      <c r="J12" s="174">
        <f t="shared" si="1"/>
        <v>48</v>
      </c>
      <c r="K12" s="8"/>
      <c r="L12" s="8"/>
    </row>
    <row r="13" spans="1:12" s="2" customFormat="1" ht="33" customHeight="1">
      <c r="A13" s="23">
        <v>9</v>
      </c>
      <c r="B13" s="179">
        <v>67</v>
      </c>
      <c r="C13" s="24">
        <v>233</v>
      </c>
      <c r="D13" s="31">
        <v>4.662</v>
      </c>
      <c r="E13" s="25">
        <v>5</v>
      </c>
      <c r="F13" s="33">
        <v>0.8325</v>
      </c>
      <c r="G13" s="25">
        <v>1</v>
      </c>
      <c r="H13" s="185">
        <v>239</v>
      </c>
      <c r="I13" s="26">
        <f t="shared" si="0"/>
        <v>306</v>
      </c>
      <c r="J13" s="174">
        <f t="shared" si="1"/>
        <v>54</v>
      </c>
      <c r="K13" s="8"/>
      <c r="L13" s="8"/>
    </row>
    <row r="14" spans="1:12" s="2" customFormat="1" ht="33" customHeight="1">
      <c r="A14" s="23">
        <v>10</v>
      </c>
      <c r="B14" s="179">
        <v>74</v>
      </c>
      <c r="C14" s="24">
        <v>259</v>
      </c>
      <c r="D14" s="31">
        <v>5.18</v>
      </c>
      <c r="E14" s="25">
        <v>5</v>
      </c>
      <c r="F14" s="33">
        <v>0.925</v>
      </c>
      <c r="G14" s="25">
        <v>1</v>
      </c>
      <c r="H14" s="185">
        <v>265</v>
      </c>
      <c r="I14" s="26">
        <f t="shared" si="0"/>
        <v>339</v>
      </c>
      <c r="J14" s="174">
        <f t="shared" si="1"/>
        <v>60</v>
      </c>
      <c r="K14" s="8"/>
      <c r="L14" s="8"/>
    </row>
    <row r="15" spans="1:12" s="2" customFormat="1" ht="33" customHeight="1">
      <c r="A15" s="23">
        <v>11</v>
      </c>
      <c r="B15" s="179">
        <v>81</v>
      </c>
      <c r="C15" s="24">
        <v>284</v>
      </c>
      <c r="D15" s="31">
        <v>5.698</v>
      </c>
      <c r="E15" s="25">
        <v>6</v>
      </c>
      <c r="F15" s="33">
        <v>1.0175</v>
      </c>
      <c r="G15" s="25">
        <v>1</v>
      </c>
      <c r="H15" s="185">
        <v>291</v>
      </c>
      <c r="I15" s="26">
        <f t="shared" si="0"/>
        <v>372</v>
      </c>
      <c r="J15" s="174">
        <f t="shared" si="1"/>
        <v>66</v>
      </c>
      <c r="K15" s="8"/>
      <c r="L15" s="8"/>
    </row>
    <row r="16" spans="1:12" s="2" customFormat="1" ht="33" customHeight="1">
      <c r="A16" s="23">
        <v>12</v>
      </c>
      <c r="B16" s="179">
        <v>89</v>
      </c>
      <c r="C16" s="24">
        <v>311</v>
      </c>
      <c r="D16" s="31">
        <v>6.216</v>
      </c>
      <c r="E16" s="25">
        <v>6</v>
      </c>
      <c r="F16" s="33">
        <v>1.11</v>
      </c>
      <c r="G16" s="25">
        <v>1</v>
      </c>
      <c r="H16" s="185">
        <v>318</v>
      </c>
      <c r="I16" s="26">
        <f t="shared" si="0"/>
        <v>407</v>
      </c>
      <c r="J16" s="174">
        <f t="shared" si="1"/>
        <v>72</v>
      </c>
      <c r="K16" s="8"/>
      <c r="L16" s="8"/>
    </row>
    <row r="17" spans="1:12" s="2" customFormat="1" ht="33" customHeight="1">
      <c r="A17" s="23">
        <v>13</v>
      </c>
      <c r="B17" s="179">
        <v>97</v>
      </c>
      <c r="C17" s="24">
        <v>337</v>
      </c>
      <c r="D17" s="31">
        <v>6.734</v>
      </c>
      <c r="E17" s="25">
        <v>7</v>
      </c>
      <c r="F17" s="33">
        <v>1.2025</v>
      </c>
      <c r="G17" s="25">
        <v>1</v>
      </c>
      <c r="H17" s="185">
        <v>345</v>
      </c>
      <c r="I17" s="26">
        <f t="shared" si="0"/>
        <v>442</v>
      </c>
      <c r="J17" s="174">
        <f t="shared" si="1"/>
        <v>78</v>
      </c>
      <c r="K17" s="8"/>
      <c r="L17" s="8"/>
    </row>
    <row r="18" spans="1:12" s="2" customFormat="1" ht="33" customHeight="1">
      <c r="A18" s="23">
        <v>14</v>
      </c>
      <c r="B18" s="179">
        <v>103</v>
      </c>
      <c r="C18" s="24">
        <v>362</v>
      </c>
      <c r="D18" s="31">
        <v>7.252000000000001</v>
      </c>
      <c r="E18" s="25">
        <v>7</v>
      </c>
      <c r="F18" s="33">
        <v>1.295</v>
      </c>
      <c r="G18" s="25">
        <v>1</v>
      </c>
      <c r="H18" s="185">
        <v>370</v>
      </c>
      <c r="I18" s="26">
        <f t="shared" si="0"/>
        <v>473</v>
      </c>
      <c r="J18" s="174">
        <f t="shared" si="1"/>
        <v>84</v>
      </c>
      <c r="K18" s="8"/>
      <c r="L18" s="8"/>
    </row>
    <row r="19" spans="1:12" s="2" customFormat="1" ht="33" customHeight="1">
      <c r="A19" s="23">
        <v>15</v>
      </c>
      <c r="B19" s="179">
        <v>111</v>
      </c>
      <c r="C19" s="24">
        <v>389</v>
      </c>
      <c r="D19" s="31">
        <v>7.77</v>
      </c>
      <c r="E19" s="25">
        <v>8</v>
      </c>
      <c r="F19" s="33">
        <v>1.3875</v>
      </c>
      <c r="G19" s="25">
        <v>1</v>
      </c>
      <c r="H19" s="185">
        <v>398</v>
      </c>
      <c r="I19" s="26">
        <f t="shared" si="0"/>
        <v>509</v>
      </c>
      <c r="J19" s="174">
        <f t="shared" si="1"/>
        <v>90</v>
      </c>
      <c r="K19" s="8"/>
      <c r="L19" s="8"/>
    </row>
    <row r="20" spans="1:12" s="2" customFormat="1" ht="33" customHeight="1">
      <c r="A20" s="23">
        <v>16</v>
      </c>
      <c r="B20" s="179">
        <v>119</v>
      </c>
      <c r="C20" s="24">
        <v>414</v>
      </c>
      <c r="D20" s="31">
        <v>8.288</v>
      </c>
      <c r="E20" s="25">
        <v>8</v>
      </c>
      <c r="F20" s="33">
        <v>1.48</v>
      </c>
      <c r="G20" s="25">
        <v>1</v>
      </c>
      <c r="H20" s="185">
        <v>423</v>
      </c>
      <c r="I20" s="26">
        <f t="shared" si="0"/>
        <v>542</v>
      </c>
      <c r="J20" s="174">
        <f t="shared" si="1"/>
        <v>96</v>
      </c>
      <c r="K20" s="8"/>
      <c r="L20" s="8"/>
    </row>
    <row r="21" spans="1:12" s="2" customFormat="1" ht="33" customHeight="1">
      <c r="A21" s="23">
        <v>17</v>
      </c>
      <c r="B21" s="179">
        <v>126</v>
      </c>
      <c r="C21" s="24">
        <v>440</v>
      </c>
      <c r="D21" s="31">
        <v>8.806000000000001</v>
      </c>
      <c r="E21" s="25">
        <v>9</v>
      </c>
      <c r="F21" s="33">
        <v>1.5725</v>
      </c>
      <c r="G21" s="25">
        <v>2</v>
      </c>
      <c r="H21" s="185">
        <v>451</v>
      </c>
      <c r="I21" s="26">
        <f t="shared" si="0"/>
        <v>577</v>
      </c>
      <c r="J21" s="174">
        <f t="shared" si="1"/>
        <v>102</v>
      </c>
      <c r="K21" s="8"/>
      <c r="L21" s="8"/>
    </row>
    <row r="22" spans="1:12" s="2" customFormat="1" ht="33" customHeight="1">
      <c r="A22" s="23">
        <v>18</v>
      </c>
      <c r="B22" s="179">
        <v>133</v>
      </c>
      <c r="C22" s="24">
        <v>467</v>
      </c>
      <c r="D22" s="31">
        <v>9.324</v>
      </c>
      <c r="E22" s="25">
        <v>9</v>
      </c>
      <c r="F22" s="33">
        <v>1.665</v>
      </c>
      <c r="G22" s="25">
        <v>2</v>
      </c>
      <c r="H22" s="185">
        <v>478</v>
      </c>
      <c r="I22" s="26">
        <f t="shared" si="0"/>
        <v>611</v>
      </c>
      <c r="J22" s="174">
        <f t="shared" si="1"/>
        <v>108</v>
      </c>
      <c r="K22" s="8"/>
      <c r="L22" s="8"/>
    </row>
    <row r="23" spans="1:12" s="2" customFormat="1" ht="33" customHeight="1">
      <c r="A23" s="23">
        <v>19</v>
      </c>
      <c r="B23" s="179">
        <v>141</v>
      </c>
      <c r="C23" s="24">
        <v>492</v>
      </c>
      <c r="D23" s="31">
        <v>9.842</v>
      </c>
      <c r="E23" s="25">
        <v>10</v>
      </c>
      <c r="F23" s="33">
        <v>1.7575</v>
      </c>
      <c r="G23" s="25">
        <v>2</v>
      </c>
      <c r="H23" s="185">
        <v>504</v>
      </c>
      <c r="I23" s="26">
        <f t="shared" si="0"/>
        <v>645</v>
      </c>
      <c r="J23" s="174">
        <f t="shared" si="1"/>
        <v>114</v>
      </c>
      <c r="K23" s="8"/>
      <c r="L23" s="8"/>
    </row>
    <row r="24" spans="1:12" s="2" customFormat="1" ht="33" customHeight="1">
      <c r="A24" s="23">
        <v>20</v>
      </c>
      <c r="B24" s="179">
        <v>148</v>
      </c>
      <c r="C24" s="24">
        <v>518</v>
      </c>
      <c r="D24" s="31">
        <v>10.36</v>
      </c>
      <c r="E24" s="25">
        <v>10</v>
      </c>
      <c r="F24" s="33">
        <v>1.85</v>
      </c>
      <c r="G24" s="25">
        <v>2</v>
      </c>
      <c r="H24" s="185">
        <v>530</v>
      </c>
      <c r="I24" s="26">
        <f t="shared" si="0"/>
        <v>678</v>
      </c>
      <c r="J24" s="174">
        <f t="shared" si="1"/>
        <v>120</v>
      </c>
      <c r="K24" s="8"/>
      <c r="L24" s="8"/>
    </row>
    <row r="25" spans="1:12" s="2" customFormat="1" ht="33" customHeight="1">
      <c r="A25" s="23">
        <v>21</v>
      </c>
      <c r="B25" s="179">
        <v>156</v>
      </c>
      <c r="C25" s="24">
        <v>544</v>
      </c>
      <c r="D25" s="31">
        <v>10.878</v>
      </c>
      <c r="E25" s="25">
        <v>11</v>
      </c>
      <c r="F25" s="33">
        <v>1.9425</v>
      </c>
      <c r="G25" s="25">
        <v>2</v>
      </c>
      <c r="H25" s="185">
        <v>557</v>
      </c>
      <c r="I25" s="26">
        <f t="shared" si="0"/>
        <v>713</v>
      </c>
      <c r="J25" s="174">
        <f t="shared" si="1"/>
        <v>126</v>
      </c>
      <c r="K25" s="8"/>
      <c r="L25" s="8"/>
    </row>
    <row r="26" spans="1:12" s="2" customFormat="1" ht="33" customHeight="1">
      <c r="A26" s="23">
        <v>22</v>
      </c>
      <c r="B26" s="179">
        <v>163</v>
      </c>
      <c r="C26" s="24">
        <v>570</v>
      </c>
      <c r="D26" s="31">
        <v>11.396</v>
      </c>
      <c r="E26" s="25">
        <v>11</v>
      </c>
      <c r="F26" s="33">
        <v>2.035</v>
      </c>
      <c r="G26" s="25">
        <v>2</v>
      </c>
      <c r="H26" s="185">
        <v>583</v>
      </c>
      <c r="I26" s="26">
        <f t="shared" si="0"/>
        <v>746</v>
      </c>
      <c r="J26" s="174">
        <f t="shared" si="1"/>
        <v>132</v>
      </c>
      <c r="K26" s="8"/>
      <c r="L26" s="8"/>
    </row>
    <row r="27" spans="1:12" s="2" customFormat="1" ht="33" customHeight="1">
      <c r="A27" s="23">
        <v>23</v>
      </c>
      <c r="B27" s="179">
        <v>170</v>
      </c>
      <c r="C27" s="24">
        <v>596</v>
      </c>
      <c r="D27" s="31">
        <v>11.914</v>
      </c>
      <c r="E27" s="25">
        <v>12</v>
      </c>
      <c r="F27" s="33">
        <v>2.1275</v>
      </c>
      <c r="G27" s="25">
        <v>2</v>
      </c>
      <c r="H27" s="185">
        <v>610</v>
      </c>
      <c r="I27" s="26">
        <f t="shared" si="0"/>
        <v>780</v>
      </c>
      <c r="J27" s="174">
        <f t="shared" si="1"/>
        <v>138</v>
      </c>
      <c r="K27" s="8"/>
      <c r="L27" s="8"/>
    </row>
    <row r="28" spans="1:12" s="2" customFormat="1" ht="33" customHeight="1">
      <c r="A28" s="23">
        <v>24</v>
      </c>
      <c r="B28" s="179">
        <v>178</v>
      </c>
      <c r="C28" s="24">
        <v>621</v>
      </c>
      <c r="D28" s="31">
        <v>12.432</v>
      </c>
      <c r="E28" s="25">
        <v>12</v>
      </c>
      <c r="F28" s="33">
        <v>2.22</v>
      </c>
      <c r="G28" s="25">
        <v>2</v>
      </c>
      <c r="H28" s="185">
        <v>635</v>
      </c>
      <c r="I28" s="26">
        <f t="shared" si="0"/>
        <v>813</v>
      </c>
      <c r="J28" s="174">
        <f t="shared" si="1"/>
        <v>144</v>
      </c>
      <c r="K28" s="8"/>
      <c r="L28" s="8"/>
    </row>
    <row r="29" spans="1:12" s="2" customFormat="1" ht="33" customHeight="1">
      <c r="A29" s="23">
        <v>25</v>
      </c>
      <c r="B29" s="179">
        <v>186</v>
      </c>
      <c r="C29" s="24">
        <v>648</v>
      </c>
      <c r="D29" s="31">
        <v>12.95</v>
      </c>
      <c r="E29" s="25">
        <v>13</v>
      </c>
      <c r="F29" s="33">
        <v>2.3125</v>
      </c>
      <c r="G29" s="25">
        <v>2</v>
      </c>
      <c r="H29" s="185">
        <v>663</v>
      </c>
      <c r="I29" s="26">
        <f t="shared" si="0"/>
        <v>849</v>
      </c>
      <c r="J29" s="174">
        <f t="shared" si="1"/>
        <v>150</v>
      </c>
      <c r="K29" s="8"/>
      <c r="L29" s="8"/>
    </row>
    <row r="30" spans="1:12" s="2" customFormat="1" ht="33" customHeight="1">
      <c r="A30" s="23">
        <v>26</v>
      </c>
      <c r="B30" s="179">
        <v>192</v>
      </c>
      <c r="C30" s="24">
        <v>673</v>
      </c>
      <c r="D30" s="31">
        <v>13.468</v>
      </c>
      <c r="E30" s="25">
        <v>13</v>
      </c>
      <c r="F30" s="33">
        <v>2.405</v>
      </c>
      <c r="G30" s="25">
        <v>2</v>
      </c>
      <c r="H30" s="185">
        <v>688</v>
      </c>
      <c r="I30" s="26">
        <f t="shared" si="0"/>
        <v>880</v>
      </c>
      <c r="J30" s="174">
        <f t="shared" si="1"/>
        <v>156</v>
      </c>
      <c r="K30" s="8"/>
      <c r="L30" s="8"/>
    </row>
    <row r="31" spans="1:12" s="2" customFormat="1" ht="33" customHeight="1">
      <c r="A31" s="23">
        <v>27</v>
      </c>
      <c r="B31" s="179">
        <v>200</v>
      </c>
      <c r="C31" s="24">
        <v>699</v>
      </c>
      <c r="D31" s="31">
        <v>13.986</v>
      </c>
      <c r="E31" s="25">
        <v>14</v>
      </c>
      <c r="F31" s="33">
        <v>2.4975</v>
      </c>
      <c r="G31" s="25">
        <v>3</v>
      </c>
      <c r="H31" s="185">
        <v>716</v>
      </c>
      <c r="I31" s="26">
        <f t="shared" si="0"/>
        <v>916</v>
      </c>
      <c r="J31" s="174">
        <f t="shared" si="1"/>
        <v>162</v>
      </c>
      <c r="K31" s="8"/>
      <c r="L31" s="8"/>
    </row>
    <row r="32" spans="1:12" s="2" customFormat="1" ht="33" customHeight="1">
      <c r="A32" s="23">
        <v>28</v>
      </c>
      <c r="B32" s="179">
        <v>207</v>
      </c>
      <c r="C32" s="24">
        <v>726</v>
      </c>
      <c r="D32" s="31">
        <v>14.504000000000001</v>
      </c>
      <c r="E32" s="25">
        <v>15</v>
      </c>
      <c r="F32" s="33">
        <v>2.59</v>
      </c>
      <c r="G32" s="25">
        <v>3</v>
      </c>
      <c r="H32" s="185">
        <v>744</v>
      </c>
      <c r="I32" s="26">
        <f t="shared" si="0"/>
        <v>951</v>
      </c>
      <c r="J32" s="174">
        <f t="shared" si="1"/>
        <v>168</v>
      </c>
      <c r="K32" s="8"/>
      <c r="L32" s="8"/>
    </row>
    <row r="33" spans="1:12" s="2" customFormat="1" ht="33" customHeight="1">
      <c r="A33" s="23">
        <v>29</v>
      </c>
      <c r="B33" s="179">
        <v>214</v>
      </c>
      <c r="C33" s="24">
        <v>751</v>
      </c>
      <c r="D33" s="31">
        <v>15.022</v>
      </c>
      <c r="E33" s="25">
        <v>15</v>
      </c>
      <c r="F33" s="33">
        <v>2.6825</v>
      </c>
      <c r="G33" s="25">
        <v>3</v>
      </c>
      <c r="H33" s="185">
        <v>769</v>
      </c>
      <c r="I33" s="26">
        <f t="shared" si="0"/>
        <v>983</v>
      </c>
      <c r="J33" s="174">
        <f t="shared" si="1"/>
        <v>174</v>
      </c>
      <c r="K33" s="8"/>
      <c r="L33" s="8"/>
    </row>
    <row r="34" spans="1:12" s="2" customFormat="1" ht="38.25" customHeight="1">
      <c r="A34" s="27">
        <v>30</v>
      </c>
      <c r="B34" s="180">
        <v>222</v>
      </c>
      <c r="C34" s="28">
        <v>777</v>
      </c>
      <c r="D34" s="31">
        <v>15.54</v>
      </c>
      <c r="E34" s="29">
        <v>16</v>
      </c>
      <c r="F34" s="33">
        <v>2.775</v>
      </c>
      <c r="G34" s="29">
        <v>3</v>
      </c>
      <c r="H34" s="186">
        <v>796</v>
      </c>
      <c r="I34" s="30">
        <f t="shared" si="0"/>
        <v>1018</v>
      </c>
      <c r="J34" s="175">
        <f t="shared" si="1"/>
        <v>180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34800</v>
      </c>
    </row>
    <row r="3" spans="1:12" ht="33" customHeight="1">
      <c r="A3" s="341"/>
      <c r="B3" s="345">
        <v>34800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23</v>
      </c>
      <c r="C5" s="19">
        <f aca="true" t="shared" si="1" ref="C5:C34">ROUND($B$3*$A5/30*$L$3*70/100,0)+ROUND($B$3*$A5/30*$L$4*70/100,0)</f>
        <v>81</v>
      </c>
      <c r="D5" s="20">
        <f aca="true" t="shared" si="2" ref="D5:D34">$B$3*$L$5/30*$A5</f>
        <v>1.6239999999999999</v>
      </c>
      <c r="E5" s="21">
        <f aca="true" t="shared" si="3" ref="E5:E34">ROUND(D5,0)</f>
        <v>2</v>
      </c>
      <c r="F5" s="32">
        <f aca="true" t="shared" si="4" ref="F5:F34">$B$3*$L$6/30*$A5</f>
        <v>0.29000000000000004</v>
      </c>
      <c r="G5" s="21">
        <f>ROUNDUP(F5,0)</f>
        <v>1</v>
      </c>
      <c r="H5" s="184">
        <f aca="true" t="shared" si="5" ref="H5:H34">C5+E5+G5</f>
        <v>84</v>
      </c>
      <c r="I5" s="22">
        <f aca="true" t="shared" si="6" ref="I5:I34">B5+H5</f>
        <v>107</v>
      </c>
      <c r="J5" s="173">
        <f aca="true" t="shared" si="7" ref="J5:J34">ROUND($B$3*$L$7/30*A5,0)</f>
        <v>70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47</v>
      </c>
      <c r="C6" s="24">
        <f t="shared" si="1"/>
        <v>162</v>
      </c>
      <c r="D6" s="31">
        <f t="shared" si="2"/>
        <v>3.2479999999999998</v>
      </c>
      <c r="E6" s="25">
        <f t="shared" si="3"/>
        <v>3</v>
      </c>
      <c r="F6" s="33">
        <f t="shared" si="4"/>
        <v>0.5800000000000001</v>
      </c>
      <c r="G6" s="25">
        <f>ROUNDUP(F6,0)</f>
        <v>1</v>
      </c>
      <c r="H6" s="185">
        <f t="shared" si="5"/>
        <v>166</v>
      </c>
      <c r="I6" s="26">
        <f t="shared" si="6"/>
        <v>213</v>
      </c>
      <c r="J6" s="174">
        <f t="shared" si="7"/>
        <v>139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70</v>
      </c>
      <c r="C7" s="24">
        <f t="shared" si="1"/>
        <v>243</v>
      </c>
      <c r="D7" s="31">
        <f t="shared" si="2"/>
        <v>4.872</v>
      </c>
      <c r="E7" s="25">
        <f t="shared" si="3"/>
        <v>5</v>
      </c>
      <c r="F7" s="33">
        <f t="shared" si="4"/>
        <v>0.8700000000000001</v>
      </c>
      <c r="G7" s="25">
        <f>ROUNDUP(F7,0)</f>
        <v>1</v>
      </c>
      <c r="H7" s="185">
        <f t="shared" si="5"/>
        <v>249</v>
      </c>
      <c r="I7" s="26">
        <f t="shared" si="6"/>
        <v>319</v>
      </c>
      <c r="J7" s="174">
        <f t="shared" si="7"/>
        <v>209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93</v>
      </c>
      <c r="C8" s="24">
        <f t="shared" si="1"/>
        <v>324</v>
      </c>
      <c r="D8" s="31">
        <f t="shared" si="2"/>
        <v>6.4959999999999996</v>
      </c>
      <c r="E8" s="25">
        <f t="shared" si="3"/>
        <v>6</v>
      </c>
      <c r="F8" s="33">
        <f t="shared" si="4"/>
        <v>1.1600000000000001</v>
      </c>
      <c r="G8" s="25">
        <f aca="true" t="shared" si="8" ref="G8:G30">ROUND(F8,0)</f>
        <v>1</v>
      </c>
      <c r="H8" s="185">
        <f t="shared" si="5"/>
        <v>331</v>
      </c>
      <c r="I8" s="26">
        <f t="shared" si="6"/>
        <v>424</v>
      </c>
      <c r="J8" s="174">
        <f t="shared" si="7"/>
        <v>278</v>
      </c>
      <c r="K8" s="8"/>
      <c r="L8" s="8"/>
    </row>
    <row r="9" spans="1:12" s="2" customFormat="1" ht="33" customHeight="1">
      <c r="A9" s="23">
        <v>5</v>
      </c>
      <c r="B9" s="179">
        <f t="shared" si="0"/>
        <v>116</v>
      </c>
      <c r="C9" s="24">
        <f t="shared" si="1"/>
        <v>406</v>
      </c>
      <c r="D9" s="31">
        <f t="shared" si="2"/>
        <v>8.12</v>
      </c>
      <c r="E9" s="25">
        <f t="shared" si="3"/>
        <v>8</v>
      </c>
      <c r="F9" s="33">
        <f t="shared" si="4"/>
        <v>1.4500000000000002</v>
      </c>
      <c r="G9" s="25">
        <f t="shared" si="8"/>
        <v>1</v>
      </c>
      <c r="H9" s="185">
        <f t="shared" si="5"/>
        <v>415</v>
      </c>
      <c r="I9" s="26">
        <f t="shared" si="6"/>
        <v>531</v>
      </c>
      <c r="J9" s="174">
        <f t="shared" si="7"/>
        <v>348</v>
      </c>
      <c r="K9" s="8"/>
      <c r="L9" s="8"/>
    </row>
    <row r="10" spans="1:12" s="2" customFormat="1" ht="33" customHeight="1">
      <c r="A10" s="23">
        <v>6</v>
      </c>
      <c r="B10" s="179">
        <f t="shared" si="0"/>
        <v>139</v>
      </c>
      <c r="C10" s="24">
        <f t="shared" si="1"/>
        <v>487</v>
      </c>
      <c r="D10" s="31">
        <f t="shared" si="2"/>
        <v>9.744</v>
      </c>
      <c r="E10" s="25">
        <f t="shared" si="3"/>
        <v>10</v>
      </c>
      <c r="F10" s="33">
        <f t="shared" si="4"/>
        <v>1.7400000000000002</v>
      </c>
      <c r="G10" s="25">
        <f t="shared" si="8"/>
        <v>2</v>
      </c>
      <c r="H10" s="185">
        <f t="shared" si="5"/>
        <v>499</v>
      </c>
      <c r="I10" s="26">
        <f t="shared" si="6"/>
        <v>638</v>
      </c>
      <c r="J10" s="174">
        <f t="shared" si="7"/>
        <v>418</v>
      </c>
      <c r="K10" s="309" t="s">
        <v>296</v>
      </c>
      <c r="L10" s="310">
        <f>ROUND($L2*0.0469*0.3,0)</f>
        <v>490</v>
      </c>
    </row>
    <row r="11" spans="1:12" s="2" customFormat="1" ht="33" customHeight="1">
      <c r="A11" s="23">
        <v>7</v>
      </c>
      <c r="B11" s="179">
        <f t="shared" si="0"/>
        <v>162</v>
      </c>
      <c r="C11" s="24">
        <f t="shared" si="1"/>
        <v>569</v>
      </c>
      <c r="D11" s="31">
        <f t="shared" si="2"/>
        <v>11.367999999999999</v>
      </c>
      <c r="E11" s="25">
        <f t="shared" si="3"/>
        <v>11</v>
      </c>
      <c r="F11" s="33">
        <f t="shared" si="4"/>
        <v>2.0300000000000002</v>
      </c>
      <c r="G11" s="25">
        <f t="shared" si="8"/>
        <v>2</v>
      </c>
      <c r="H11" s="185">
        <f t="shared" si="5"/>
        <v>582</v>
      </c>
      <c r="I11" s="26">
        <f t="shared" si="6"/>
        <v>744</v>
      </c>
      <c r="J11" s="174">
        <f t="shared" si="7"/>
        <v>487</v>
      </c>
      <c r="K11" s="309" t="s">
        <v>297</v>
      </c>
      <c r="L11" s="311">
        <f>ROUND($L2*0.0469*0.6*(1+0.61),0)</f>
        <v>1577</v>
      </c>
    </row>
    <row r="12" spans="1:12" s="2" customFormat="1" ht="33" customHeight="1">
      <c r="A12" s="23">
        <v>8</v>
      </c>
      <c r="B12" s="179">
        <f t="shared" si="0"/>
        <v>186</v>
      </c>
      <c r="C12" s="24">
        <f t="shared" si="1"/>
        <v>650</v>
      </c>
      <c r="D12" s="31">
        <f t="shared" si="2"/>
        <v>12.991999999999999</v>
      </c>
      <c r="E12" s="25">
        <f t="shared" si="3"/>
        <v>13</v>
      </c>
      <c r="F12" s="33">
        <f t="shared" si="4"/>
        <v>2.3200000000000003</v>
      </c>
      <c r="G12" s="25">
        <f t="shared" si="8"/>
        <v>2</v>
      </c>
      <c r="H12" s="185">
        <f t="shared" si="5"/>
        <v>665</v>
      </c>
      <c r="I12" s="26">
        <f t="shared" si="6"/>
        <v>851</v>
      </c>
      <c r="J12" s="174">
        <f t="shared" si="7"/>
        <v>557</v>
      </c>
      <c r="K12" s="8"/>
      <c r="L12" s="8"/>
    </row>
    <row r="13" spans="1:12" s="2" customFormat="1" ht="33" customHeight="1">
      <c r="A13" s="23">
        <v>9</v>
      </c>
      <c r="B13" s="179">
        <f t="shared" si="0"/>
        <v>209</v>
      </c>
      <c r="C13" s="24">
        <f t="shared" si="1"/>
        <v>731</v>
      </c>
      <c r="D13" s="31">
        <f t="shared" si="2"/>
        <v>14.616</v>
      </c>
      <c r="E13" s="25">
        <f t="shared" si="3"/>
        <v>15</v>
      </c>
      <c r="F13" s="33">
        <f t="shared" si="4"/>
        <v>2.6100000000000003</v>
      </c>
      <c r="G13" s="25">
        <f t="shared" si="8"/>
        <v>3</v>
      </c>
      <c r="H13" s="185">
        <f t="shared" si="5"/>
        <v>749</v>
      </c>
      <c r="I13" s="26">
        <f t="shared" si="6"/>
        <v>958</v>
      </c>
      <c r="J13" s="174">
        <f t="shared" si="7"/>
        <v>626</v>
      </c>
      <c r="K13" s="8"/>
      <c r="L13" s="8"/>
    </row>
    <row r="14" spans="1:12" s="2" customFormat="1" ht="33" customHeight="1">
      <c r="A14" s="23">
        <v>10</v>
      </c>
      <c r="B14" s="179">
        <f t="shared" si="0"/>
        <v>232</v>
      </c>
      <c r="C14" s="24">
        <f t="shared" si="1"/>
        <v>812</v>
      </c>
      <c r="D14" s="31">
        <f t="shared" si="2"/>
        <v>16.24</v>
      </c>
      <c r="E14" s="25">
        <f t="shared" si="3"/>
        <v>16</v>
      </c>
      <c r="F14" s="33">
        <f t="shared" si="4"/>
        <v>2.9000000000000004</v>
      </c>
      <c r="G14" s="25">
        <f t="shared" si="8"/>
        <v>3</v>
      </c>
      <c r="H14" s="185">
        <f t="shared" si="5"/>
        <v>831</v>
      </c>
      <c r="I14" s="26">
        <f t="shared" si="6"/>
        <v>1063</v>
      </c>
      <c r="J14" s="174">
        <f t="shared" si="7"/>
        <v>696</v>
      </c>
      <c r="K14" s="8"/>
      <c r="L14" s="8"/>
    </row>
    <row r="15" spans="1:12" s="2" customFormat="1" ht="33" customHeight="1">
      <c r="A15" s="23">
        <v>11</v>
      </c>
      <c r="B15" s="179">
        <f t="shared" si="0"/>
        <v>256</v>
      </c>
      <c r="C15" s="24">
        <f t="shared" si="1"/>
        <v>893</v>
      </c>
      <c r="D15" s="31">
        <f t="shared" si="2"/>
        <v>17.863999999999997</v>
      </c>
      <c r="E15" s="25">
        <f t="shared" si="3"/>
        <v>18</v>
      </c>
      <c r="F15" s="33">
        <f t="shared" si="4"/>
        <v>3.1900000000000004</v>
      </c>
      <c r="G15" s="25">
        <f t="shared" si="8"/>
        <v>3</v>
      </c>
      <c r="H15" s="185">
        <f t="shared" si="5"/>
        <v>914</v>
      </c>
      <c r="I15" s="26">
        <f t="shared" si="6"/>
        <v>1170</v>
      </c>
      <c r="J15" s="174">
        <f t="shared" si="7"/>
        <v>766</v>
      </c>
      <c r="K15" s="8"/>
      <c r="L15" s="8"/>
    </row>
    <row r="16" spans="1:12" s="2" customFormat="1" ht="33" customHeight="1">
      <c r="A16" s="23">
        <v>12</v>
      </c>
      <c r="B16" s="179">
        <f t="shared" si="0"/>
        <v>279</v>
      </c>
      <c r="C16" s="24">
        <f t="shared" si="1"/>
        <v>974</v>
      </c>
      <c r="D16" s="31">
        <f t="shared" si="2"/>
        <v>19.488</v>
      </c>
      <c r="E16" s="25">
        <f t="shared" si="3"/>
        <v>19</v>
      </c>
      <c r="F16" s="33">
        <f t="shared" si="4"/>
        <v>3.4800000000000004</v>
      </c>
      <c r="G16" s="25">
        <f t="shared" si="8"/>
        <v>3</v>
      </c>
      <c r="H16" s="185">
        <f t="shared" si="5"/>
        <v>996</v>
      </c>
      <c r="I16" s="26">
        <f t="shared" si="6"/>
        <v>1275</v>
      </c>
      <c r="J16" s="174">
        <f t="shared" si="7"/>
        <v>835</v>
      </c>
      <c r="K16" s="8"/>
      <c r="L16" s="8"/>
    </row>
    <row r="17" spans="1:12" s="2" customFormat="1" ht="33" customHeight="1">
      <c r="A17" s="23">
        <v>13</v>
      </c>
      <c r="B17" s="179">
        <f t="shared" si="0"/>
        <v>301</v>
      </c>
      <c r="C17" s="24">
        <f t="shared" si="1"/>
        <v>1056</v>
      </c>
      <c r="D17" s="31">
        <f t="shared" si="2"/>
        <v>21.112</v>
      </c>
      <c r="E17" s="25">
        <f t="shared" si="3"/>
        <v>21</v>
      </c>
      <c r="F17" s="33">
        <f t="shared" si="4"/>
        <v>3.7700000000000005</v>
      </c>
      <c r="G17" s="25">
        <f t="shared" si="8"/>
        <v>4</v>
      </c>
      <c r="H17" s="185">
        <f t="shared" si="5"/>
        <v>1081</v>
      </c>
      <c r="I17" s="26">
        <f t="shared" si="6"/>
        <v>1382</v>
      </c>
      <c r="J17" s="174">
        <f t="shared" si="7"/>
        <v>905</v>
      </c>
      <c r="K17" s="8"/>
      <c r="L17" s="8"/>
    </row>
    <row r="18" spans="1:12" s="2" customFormat="1" ht="33" customHeight="1">
      <c r="A18" s="23">
        <v>14</v>
      </c>
      <c r="B18" s="179">
        <f t="shared" si="0"/>
        <v>324</v>
      </c>
      <c r="C18" s="24">
        <f t="shared" si="1"/>
        <v>1137</v>
      </c>
      <c r="D18" s="31">
        <f t="shared" si="2"/>
        <v>22.735999999999997</v>
      </c>
      <c r="E18" s="25">
        <f t="shared" si="3"/>
        <v>23</v>
      </c>
      <c r="F18" s="33">
        <f t="shared" si="4"/>
        <v>4.0600000000000005</v>
      </c>
      <c r="G18" s="25">
        <f t="shared" si="8"/>
        <v>4</v>
      </c>
      <c r="H18" s="185">
        <f t="shared" si="5"/>
        <v>1164</v>
      </c>
      <c r="I18" s="26">
        <f t="shared" si="6"/>
        <v>1488</v>
      </c>
      <c r="J18" s="174">
        <f t="shared" si="7"/>
        <v>974</v>
      </c>
      <c r="K18" s="8"/>
      <c r="L18" s="8"/>
    </row>
    <row r="19" spans="1:12" s="2" customFormat="1" ht="33" customHeight="1">
      <c r="A19" s="23">
        <v>15</v>
      </c>
      <c r="B19" s="179">
        <f t="shared" si="0"/>
        <v>348</v>
      </c>
      <c r="C19" s="24">
        <f t="shared" si="1"/>
        <v>1218</v>
      </c>
      <c r="D19" s="31">
        <f t="shared" si="2"/>
        <v>24.36</v>
      </c>
      <c r="E19" s="25">
        <f t="shared" si="3"/>
        <v>24</v>
      </c>
      <c r="F19" s="33">
        <f t="shared" si="4"/>
        <v>4.3500000000000005</v>
      </c>
      <c r="G19" s="25">
        <f t="shared" si="8"/>
        <v>4</v>
      </c>
      <c r="H19" s="185">
        <f t="shared" si="5"/>
        <v>1246</v>
      </c>
      <c r="I19" s="26">
        <f t="shared" si="6"/>
        <v>1594</v>
      </c>
      <c r="J19" s="174">
        <f t="shared" si="7"/>
        <v>1044</v>
      </c>
      <c r="K19" s="8"/>
      <c r="L19" s="8"/>
    </row>
    <row r="20" spans="1:12" s="2" customFormat="1" ht="33" customHeight="1">
      <c r="A20" s="23">
        <v>16</v>
      </c>
      <c r="B20" s="179">
        <f t="shared" si="0"/>
        <v>371</v>
      </c>
      <c r="C20" s="24">
        <f t="shared" si="1"/>
        <v>1299</v>
      </c>
      <c r="D20" s="31">
        <f t="shared" si="2"/>
        <v>25.983999999999998</v>
      </c>
      <c r="E20" s="25">
        <f t="shared" si="3"/>
        <v>26</v>
      </c>
      <c r="F20" s="33">
        <f t="shared" si="4"/>
        <v>4.640000000000001</v>
      </c>
      <c r="G20" s="25">
        <f t="shared" si="8"/>
        <v>5</v>
      </c>
      <c r="H20" s="185">
        <f t="shared" si="5"/>
        <v>1330</v>
      </c>
      <c r="I20" s="26">
        <f t="shared" si="6"/>
        <v>1701</v>
      </c>
      <c r="J20" s="174">
        <f t="shared" si="7"/>
        <v>1114</v>
      </c>
      <c r="K20" s="8"/>
      <c r="L20" s="8"/>
    </row>
    <row r="21" spans="1:12" s="2" customFormat="1" ht="33" customHeight="1">
      <c r="A21" s="23">
        <v>17</v>
      </c>
      <c r="B21" s="179">
        <f t="shared" si="0"/>
        <v>394</v>
      </c>
      <c r="C21" s="24">
        <f t="shared" si="1"/>
        <v>1380</v>
      </c>
      <c r="D21" s="31">
        <f t="shared" si="2"/>
        <v>27.607999999999997</v>
      </c>
      <c r="E21" s="25">
        <f t="shared" si="3"/>
        <v>28</v>
      </c>
      <c r="F21" s="33">
        <f t="shared" si="4"/>
        <v>4.930000000000001</v>
      </c>
      <c r="G21" s="25">
        <f t="shared" si="8"/>
        <v>5</v>
      </c>
      <c r="H21" s="185">
        <f t="shared" si="5"/>
        <v>1413</v>
      </c>
      <c r="I21" s="26">
        <f t="shared" si="6"/>
        <v>1807</v>
      </c>
      <c r="J21" s="174">
        <f t="shared" si="7"/>
        <v>1183</v>
      </c>
      <c r="K21" s="8"/>
      <c r="L21" s="8"/>
    </row>
    <row r="22" spans="1:12" s="2" customFormat="1" ht="33" customHeight="1">
      <c r="A22" s="23">
        <v>18</v>
      </c>
      <c r="B22" s="179">
        <f t="shared" si="0"/>
        <v>418</v>
      </c>
      <c r="C22" s="24">
        <f t="shared" si="1"/>
        <v>1461</v>
      </c>
      <c r="D22" s="31">
        <f t="shared" si="2"/>
        <v>29.232</v>
      </c>
      <c r="E22" s="25">
        <f t="shared" si="3"/>
        <v>29</v>
      </c>
      <c r="F22" s="33">
        <f t="shared" si="4"/>
        <v>5.220000000000001</v>
      </c>
      <c r="G22" s="25">
        <f t="shared" si="8"/>
        <v>5</v>
      </c>
      <c r="H22" s="185">
        <f t="shared" si="5"/>
        <v>1495</v>
      </c>
      <c r="I22" s="26">
        <f t="shared" si="6"/>
        <v>1913</v>
      </c>
      <c r="J22" s="174">
        <f t="shared" si="7"/>
        <v>1253</v>
      </c>
      <c r="K22" s="8"/>
      <c r="L22" s="8"/>
    </row>
    <row r="23" spans="1:12" s="2" customFormat="1" ht="33" customHeight="1">
      <c r="A23" s="23">
        <v>19</v>
      </c>
      <c r="B23" s="179">
        <f t="shared" si="0"/>
        <v>441</v>
      </c>
      <c r="C23" s="24">
        <f t="shared" si="1"/>
        <v>1543</v>
      </c>
      <c r="D23" s="31">
        <f t="shared" si="2"/>
        <v>30.855999999999998</v>
      </c>
      <c r="E23" s="25">
        <f t="shared" si="3"/>
        <v>31</v>
      </c>
      <c r="F23" s="33">
        <f t="shared" si="4"/>
        <v>5.510000000000001</v>
      </c>
      <c r="G23" s="25">
        <f t="shared" si="8"/>
        <v>6</v>
      </c>
      <c r="H23" s="185">
        <f t="shared" si="5"/>
        <v>1580</v>
      </c>
      <c r="I23" s="26">
        <f t="shared" si="6"/>
        <v>2021</v>
      </c>
      <c r="J23" s="174">
        <f t="shared" si="7"/>
        <v>1322</v>
      </c>
      <c r="K23" s="8"/>
      <c r="L23" s="8"/>
    </row>
    <row r="24" spans="1:12" s="2" customFormat="1" ht="33" customHeight="1">
      <c r="A24" s="23">
        <v>20</v>
      </c>
      <c r="B24" s="179">
        <f t="shared" si="0"/>
        <v>464</v>
      </c>
      <c r="C24" s="24">
        <f t="shared" si="1"/>
        <v>1624</v>
      </c>
      <c r="D24" s="31">
        <f t="shared" si="2"/>
        <v>32.48</v>
      </c>
      <c r="E24" s="25">
        <f t="shared" si="3"/>
        <v>32</v>
      </c>
      <c r="F24" s="33">
        <f t="shared" si="4"/>
        <v>5.800000000000001</v>
      </c>
      <c r="G24" s="25">
        <f t="shared" si="8"/>
        <v>6</v>
      </c>
      <c r="H24" s="185">
        <f t="shared" si="5"/>
        <v>1662</v>
      </c>
      <c r="I24" s="26">
        <f t="shared" si="6"/>
        <v>2126</v>
      </c>
      <c r="J24" s="174">
        <f t="shared" si="7"/>
        <v>1392</v>
      </c>
      <c r="K24" s="8"/>
      <c r="L24" s="8"/>
    </row>
    <row r="25" spans="1:12" s="2" customFormat="1" ht="33" customHeight="1">
      <c r="A25" s="23">
        <v>21</v>
      </c>
      <c r="B25" s="179">
        <f t="shared" si="0"/>
        <v>487</v>
      </c>
      <c r="C25" s="24">
        <f t="shared" si="1"/>
        <v>1706</v>
      </c>
      <c r="D25" s="31">
        <f t="shared" si="2"/>
        <v>34.104</v>
      </c>
      <c r="E25" s="25">
        <f t="shared" si="3"/>
        <v>34</v>
      </c>
      <c r="F25" s="33">
        <f t="shared" si="4"/>
        <v>6.090000000000001</v>
      </c>
      <c r="G25" s="25">
        <f t="shared" si="8"/>
        <v>6</v>
      </c>
      <c r="H25" s="185">
        <f t="shared" si="5"/>
        <v>1746</v>
      </c>
      <c r="I25" s="26">
        <f t="shared" si="6"/>
        <v>2233</v>
      </c>
      <c r="J25" s="174">
        <f t="shared" si="7"/>
        <v>1462</v>
      </c>
      <c r="K25" s="8"/>
      <c r="L25" s="8"/>
    </row>
    <row r="26" spans="1:12" s="2" customFormat="1" ht="33" customHeight="1">
      <c r="A26" s="23">
        <v>22</v>
      </c>
      <c r="B26" s="179">
        <f t="shared" si="0"/>
        <v>510</v>
      </c>
      <c r="C26" s="24">
        <f t="shared" si="1"/>
        <v>1787</v>
      </c>
      <c r="D26" s="31">
        <f t="shared" si="2"/>
        <v>35.727999999999994</v>
      </c>
      <c r="E26" s="25">
        <f t="shared" si="3"/>
        <v>36</v>
      </c>
      <c r="F26" s="33">
        <f t="shared" si="4"/>
        <v>6.380000000000001</v>
      </c>
      <c r="G26" s="25">
        <f t="shared" si="8"/>
        <v>6</v>
      </c>
      <c r="H26" s="185">
        <f t="shared" si="5"/>
        <v>1829</v>
      </c>
      <c r="I26" s="26">
        <f t="shared" si="6"/>
        <v>2339</v>
      </c>
      <c r="J26" s="174">
        <f t="shared" si="7"/>
        <v>1531</v>
      </c>
      <c r="K26" s="8"/>
      <c r="L26" s="8"/>
    </row>
    <row r="27" spans="1:12" s="2" customFormat="1" ht="33" customHeight="1">
      <c r="A27" s="23">
        <v>23</v>
      </c>
      <c r="B27" s="179">
        <f t="shared" si="0"/>
        <v>533</v>
      </c>
      <c r="C27" s="24">
        <f t="shared" si="1"/>
        <v>1868</v>
      </c>
      <c r="D27" s="31">
        <f t="shared" si="2"/>
        <v>37.352</v>
      </c>
      <c r="E27" s="25">
        <f t="shared" si="3"/>
        <v>37</v>
      </c>
      <c r="F27" s="33">
        <f t="shared" si="4"/>
        <v>6.670000000000001</v>
      </c>
      <c r="G27" s="25">
        <f t="shared" si="8"/>
        <v>7</v>
      </c>
      <c r="H27" s="185">
        <f t="shared" si="5"/>
        <v>1912</v>
      </c>
      <c r="I27" s="26">
        <f t="shared" si="6"/>
        <v>2445</v>
      </c>
      <c r="J27" s="174">
        <f t="shared" si="7"/>
        <v>1601</v>
      </c>
      <c r="K27" s="8"/>
      <c r="L27" s="8"/>
    </row>
    <row r="28" spans="1:12" s="2" customFormat="1" ht="33" customHeight="1">
      <c r="A28" s="23">
        <v>24</v>
      </c>
      <c r="B28" s="179">
        <f t="shared" si="0"/>
        <v>557</v>
      </c>
      <c r="C28" s="24">
        <f t="shared" si="1"/>
        <v>1949</v>
      </c>
      <c r="D28" s="31">
        <f t="shared" si="2"/>
        <v>38.976</v>
      </c>
      <c r="E28" s="25">
        <f t="shared" si="3"/>
        <v>39</v>
      </c>
      <c r="F28" s="33">
        <f t="shared" si="4"/>
        <v>6.960000000000001</v>
      </c>
      <c r="G28" s="25">
        <f t="shared" si="8"/>
        <v>7</v>
      </c>
      <c r="H28" s="185">
        <f t="shared" si="5"/>
        <v>1995</v>
      </c>
      <c r="I28" s="26">
        <f t="shared" si="6"/>
        <v>2552</v>
      </c>
      <c r="J28" s="174">
        <f t="shared" si="7"/>
        <v>1670</v>
      </c>
      <c r="K28" s="8"/>
      <c r="L28" s="8"/>
    </row>
    <row r="29" spans="1:12" s="2" customFormat="1" ht="33" customHeight="1">
      <c r="A29" s="23">
        <v>25</v>
      </c>
      <c r="B29" s="179">
        <f t="shared" si="0"/>
        <v>580</v>
      </c>
      <c r="C29" s="24">
        <f t="shared" si="1"/>
        <v>2030</v>
      </c>
      <c r="D29" s="31">
        <f t="shared" si="2"/>
        <v>40.599999999999994</v>
      </c>
      <c r="E29" s="25">
        <f t="shared" si="3"/>
        <v>41</v>
      </c>
      <c r="F29" s="33">
        <f t="shared" si="4"/>
        <v>7.250000000000001</v>
      </c>
      <c r="G29" s="25">
        <f t="shared" si="8"/>
        <v>7</v>
      </c>
      <c r="H29" s="185">
        <f t="shared" si="5"/>
        <v>2078</v>
      </c>
      <c r="I29" s="26">
        <f t="shared" si="6"/>
        <v>2658</v>
      </c>
      <c r="J29" s="174">
        <f t="shared" si="7"/>
        <v>1740</v>
      </c>
      <c r="K29" s="8"/>
      <c r="L29" s="8"/>
    </row>
    <row r="30" spans="1:12" s="2" customFormat="1" ht="33" customHeight="1">
      <c r="A30" s="23">
        <v>26</v>
      </c>
      <c r="B30" s="179">
        <f t="shared" si="0"/>
        <v>603</v>
      </c>
      <c r="C30" s="24">
        <f t="shared" si="1"/>
        <v>2111</v>
      </c>
      <c r="D30" s="31">
        <f t="shared" si="2"/>
        <v>42.224</v>
      </c>
      <c r="E30" s="25">
        <f t="shared" si="3"/>
        <v>42</v>
      </c>
      <c r="F30" s="33">
        <f t="shared" si="4"/>
        <v>7.540000000000001</v>
      </c>
      <c r="G30" s="25">
        <f t="shared" si="8"/>
        <v>8</v>
      </c>
      <c r="H30" s="185">
        <f t="shared" si="5"/>
        <v>2161</v>
      </c>
      <c r="I30" s="26">
        <f t="shared" si="6"/>
        <v>2764</v>
      </c>
      <c r="J30" s="174">
        <f t="shared" si="7"/>
        <v>1810</v>
      </c>
      <c r="K30" s="8"/>
      <c r="L30" s="8"/>
    </row>
    <row r="31" spans="1:12" s="2" customFormat="1" ht="33" customHeight="1">
      <c r="A31" s="23">
        <v>27</v>
      </c>
      <c r="B31" s="179">
        <f t="shared" si="0"/>
        <v>627</v>
      </c>
      <c r="C31" s="24">
        <f t="shared" si="1"/>
        <v>2192</v>
      </c>
      <c r="D31" s="31">
        <f t="shared" si="2"/>
        <v>43.848</v>
      </c>
      <c r="E31" s="25">
        <f t="shared" si="3"/>
        <v>44</v>
      </c>
      <c r="F31" s="33">
        <f t="shared" si="4"/>
        <v>7.830000000000001</v>
      </c>
      <c r="G31" s="25">
        <f>ROUNDUP(F31,0)</f>
        <v>8</v>
      </c>
      <c r="H31" s="185">
        <f t="shared" si="5"/>
        <v>2244</v>
      </c>
      <c r="I31" s="26">
        <f t="shared" si="6"/>
        <v>2871</v>
      </c>
      <c r="J31" s="174">
        <f t="shared" si="7"/>
        <v>1879</v>
      </c>
      <c r="K31" s="8"/>
      <c r="L31" s="8"/>
    </row>
    <row r="32" spans="1:12" s="2" customFormat="1" ht="33" customHeight="1">
      <c r="A32" s="23">
        <v>28</v>
      </c>
      <c r="B32" s="179">
        <f t="shared" si="0"/>
        <v>650</v>
      </c>
      <c r="C32" s="24">
        <f t="shared" si="1"/>
        <v>2273</v>
      </c>
      <c r="D32" s="31">
        <f t="shared" si="2"/>
        <v>45.471999999999994</v>
      </c>
      <c r="E32" s="25">
        <f t="shared" si="3"/>
        <v>45</v>
      </c>
      <c r="F32" s="33">
        <f t="shared" si="4"/>
        <v>8.120000000000001</v>
      </c>
      <c r="G32" s="25">
        <f>ROUND(F32,0)</f>
        <v>8</v>
      </c>
      <c r="H32" s="185">
        <f t="shared" si="5"/>
        <v>2326</v>
      </c>
      <c r="I32" s="26">
        <f t="shared" si="6"/>
        <v>2976</v>
      </c>
      <c r="J32" s="174">
        <f t="shared" si="7"/>
        <v>1949</v>
      </c>
      <c r="K32" s="8"/>
      <c r="L32" s="8"/>
    </row>
    <row r="33" spans="1:12" s="2" customFormat="1" ht="33" customHeight="1">
      <c r="A33" s="23">
        <v>29</v>
      </c>
      <c r="B33" s="179">
        <f t="shared" si="0"/>
        <v>673</v>
      </c>
      <c r="C33" s="24">
        <f t="shared" si="1"/>
        <v>2354</v>
      </c>
      <c r="D33" s="31">
        <f t="shared" si="2"/>
        <v>47.096</v>
      </c>
      <c r="E33" s="25">
        <f t="shared" si="3"/>
        <v>47</v>
      </c>
      <c r="F33" s="33">
        <f t="shared" si="4"/>
        <v>8.41</v>
      </c>
      <c r="G33" s="25">
        <f>ROUND(F33,0)</f>
        <v>8</v>
      </c>
      <c r="H33" s="185">
        <f t="shared" si="5"/>
        <v>2409</v>
      </c>
      <c r="I33" s="26">
        <f t="shared" si="6"/>
        <v>3082</v>
      </c>
      <c r="J33" s="174">
        <f t="shared" si="7"/>
        <v>2018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696</v>
      </c>
      <c r="C34" s="28">
        <f t="shared" si="1"/>
        <v>2436</v>
      </c>
      <c r="D34" s="31">
        <f t="shared" si="2"/>
        <v>48.72</v>
      </c>
      <c r="E34" s="29">
        <f t="shared" si="3"/>
        <v>49</v>
      </c>
      <c r="F34" s="33">
        <f t="shared" si="4"/>
        <v>8.700000000000001</v>
      </c>
      <c r="G34" s="29">
        <f>ROUND(F34,0)</f>
        <v>9</v>
      </c>
      <c r="H34" s="186">
        <f t="shared" si="5"/>
        <v>2494</v>
      </c>
      <c r="I34" s="30">
        <f t="shared" si="6"/>
        <v>3190</v>
      </c>
      <c r="J34" s="175">
        <f t="shared" si="7"/>
        <v>2088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36300</v>
      </c>
    </row>
    <row r="3" spans="1:12" ht="33" customHeight="1">
      <c r="A3" s="341"/>
      <c r="B3" s="345">
        <v>36300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24</v>
      </c>
      <c r="C5" s="19">
        <f aca="true" t="shared" si="1" ref="C5:C34">ROUND($B$3*$A5/30*$L$3*70/100,0)+ROUND($B$3*$A5/30*$L$4*70/100,0)</f>
        <v>84</v>
      </c>
      <c r="D5" s="20">
        <f aca="true" t="shared" si="2" ref="D5:D34">$B$3*$L$5/30*$A5</f>
        <v>1.694</v>
      </c>
      <c r="E5" s="21">
        <f aca="true" t="shared" si="3" ref="E5:E34">ROUND(D5,0)</f>
        <v>2</v>
      </c>
      <c r="F5" s="32">
        <f aca="true" t="shared" si="4" ref="F5:F34">$B$3*$L$6/30*$A5</f>
        <v>0.30250000000000005</v>
      </c>
      <c r="G5" s="21">
        <f>ROUNDUP(F5,0)</f>
        <v>1</v>
      </c>
      <c r="H5" s="184">
        <f aca="true" t="shared" si="5" ref="H5:H34">C5+E5+G5</f>
        <v>87</v>
      </c>
      <c r="I5" s="22">
        <f aca="true" t="shared" si="6" ref="I5:I34">B5+H5</f>
        <v>111</v>
      </c>
      <c r="J5" s="173">
        <f aca="true" t="shared" si="7" ref="J5:J34">ROUND($B$3*$L$7/30*A5,0)</f>
        <v>73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49</v>
      </c>
      <c r="C6" s="24">
        <f t="shared" si="1"/>
        <v>169</v>
      </c>
      <c r="D6" s="31">
        <f t="shared" si="2"/>
        <v>3.388</v>
      </c>
      <c r="E6" s="25">
        <f t="shared" si="3"/>
        <v>3</v>
      </c>
      <c r="F6" s="33">
        <f t="shared" si="4"/>
        <v>0.6050000000000001</v>
      </c>
      <c r="G6" s="25">
        <f>ROUNDUP(F6,0)</f>
        <v>1</v>
      </c>
      <c r="H6" s="185">
        <f t="shared" si="5"/>
        <v>173</v>
      </c>
      <c r="I6" s="26">
        <f t="shared" si="6"/>
        <v>222</v>
      </c>
      <c r="J6" s="174">
        <f t="shared" si="7"/>
        <v>145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72</v>
      </c>
      <c r="C7" s="24">
        <f t="shared" si="1"/>
        <v>254</v>
      </c>
      <c r="D7" s="31">
        <f t="shared" si="2"/>
        <v>5.082</v>
      </c>
      <c r="E7" s="25">
        <f t="shared" si="3"/>
        <v>5</v>
      </c>
      <c r="F7" s="33">
        <f t="shared" si="4"/>
        <v>0.9075000000000002</v>
      </c>
      <c r="G7" s="25">
        <f>ROUNDUP(F7,0)</f>
        <v>1</v>
      </c>
      <c r="H7" s="185">
        <f t="shared" si="5"/>
        <v>260</v>
      </c>
      <c r="I7" s="26">
        <f t="shared" si="6"/>
        <v>332</v>
      </c>
      <c r="J7" s="174">
        <f t="shared" si="7"/>
        <v>218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97</v>
      </c>
      <c r="C8" s="24">
        <f t="shared" si="1"/>
        <v>339</v>
      </c>
      <c r="D8" s="31">
        <f t="shared" si="2"/>
        <v>6.776</v>
      </c>
      <c r="E8" s="25">
        <f t="shared" si="3"/>
        <v>7</v>
      </c>
      <c r="F8" s="33">
        <f t="shared" si="4"/>
        <v>1.2100000000000002</v>
      </c>
      <c r="G8" s="25">
        <f aca="true" t="shared" si="8" ref="G8:G30">ROUND(F8,0)</f>
        <v>1</v>
      </c>
      <c r="H8" s="185">
        <f t="shared" si="5"/>
        <v>347</v>
      </c>
      <c r="I8" s="26">
        <f t="shared" si="6"/>
        <v>444</v>
      </c>
      <c r="J8" s="174">
        <f t="shared" si="7"/>
        <v>290</v>
      </c>
      <c r="K8" s="8"/>
      <c r="L8" s="8"/>
    </row>
    <row r="9" spans="1:12" s="2" customFormat="1" ht="33" customHeight="1">
      <c r="A9" s="23">
        <v>5</v>
      </c>
      <c r="B9" s="179">
        <f t="shared" si="0"/>
        <v>121</v>
      </c>
      <c r="C9" s="24">
        <f t="shared" si="1"/>
        <v>423</v>
      </c>
      <c r="D9" s="31">
        <f t="shared" si="2"/>
        <v>8.469999999999999</v>
      </c>
      <c r="E9" s="25">
        <f t="shared" si="3"/>
        <v>8</v>
      </c>
      <c r="F9" s="33">
        <f t="shared" si="4"/>
        <v>1.5125000000000002</v>
      </c>
      <c r="G9" s="25">
        <f t="shared" si="8"/>
        <v>2</v>
      </c>
      <c r="H9" s="185">
        <f t="shared" si="5"/>
        <v>433</v>
      </c>
      <c r="I9" s="26">
        <f t="shared" si="6"/>
        <v>554</v>
      </c>
      <c r="J9" s="174">
        <f t="shared" si="7"/>
        <v>363</v>
      </c>
      <c r="K9" s="8"/>
      <c r="L9" s="8"/>
    </row>
    <row r="10" spans="1:12" s="2" customFormat="1" ht="33" customHeight="1">
      <c r="A10" s="23">
        <v>6</v>
      </c>
      <c r="B10" s="179">
        <f t="shared" si="0"/>
        <v>146</v>
      </c>
      <c r="C10" s="24">
        <f t="shared" si="1"/>
        <v>508</v>
      </c>
      <c r="D10" s="31">
        <f t="shared" si="2"/>
        <v>10.164</v>
      </c>
      <c r="E10" s="25">
        <f t="shared" si="3"/>
        <v>10</v>
      </c>
      <c r="F10" s="33">
        <f t="shared" si="4"/>
        <v>1.8150000000000004</v>
      </c>
      <c r="G10" s="25">
        <f t="shared" si="8"/>
        <v>2</v>
      </c>
      <c r="H10" s="185">
        <f t="shared" si="5"/>
        <v>520</v>
      </c>
      <c r="I10" s="26">
        <f t="shared" si="6"/>
        <v>666</v>
      </c>
      <c r="J10" s="174">
        <f t="shared" si="7"/>
        <v>436</v>
      </c>
      <c r="K10" s="309" t="s">
        <v>296</v>
      </c>
      <c r="L10" s="310">
        <f>ROUND($L2*0.0469*0.3,0)</f>
        <v>511</v>
      </c>
    </row>
    <row r="11" spans="1:12" s="2" customFormat="1" ht="33" customHeight="1">
      <c r="A11" s="23">
        <v>7</v>
      </c>
      <c r="B11" s="179">
        <f t="shared" si="0"/>
        <v>169</v>
      </c>
      <c r="C11" s="24">
        <f t="shared" si="1"/>
        <v>593</v>
      </c>
      <c r="D11" s="31">
        <f t="shared" si="2"/>
        <v>11.858</v>
      </c>
      <c r="E11" s="25">
        <f t="shared" si="3"/>
        <v>12</v>
      </c>
      <c r="F11" s="33">
        <f t="shared" si="4"/>
        <v>2.1175</v>
      </c>
      <c r="G11" s="25">
        <f t="shared" si="8"/>
        <v>2</v>
      </c>
      <c r="H11" s="185">
        <f t="shared" si="5"/>
        <v>607</v>
      </c>
      <c r="I11" s="26">
        <f t="shared" si="6"/>
        <v>776</v>
      </c>
      <c r="J11" s="174">
        <f t="shared" si="7"/>
        <v>508</v>
      </c>
      <c r="K11" s="309" t="s">
        <v>297</v>
      </c>
      <c r="L11" s="311">
        <f>ROUND($L2*0.0469*0.6*(1+0.61),0)</f>
        <v>1645</v>
      </c>
    </row>
    <row r="12" spans="1:12" s="2" customFormat="1" ht="33" customHeight="1">
      <c r="A12" s="23">
        <v>8</v>
      </c>
      <c r="B12" s="179">
        <f t="shared" si="0"/>
        <v>193</v>
      </c>
      <c r="C12" s="24">
        <f t="shared" si="1"/>
        <v>678</v>
      </c>
      <c r="D12" s="31">
        <f t="shared" si="2"/>
        <v>13.552</v>
      </c>
      <c r="E12" s="25">
        <f t="shared" si="3"/>
        <v>14</v>
      </c>
      <c r="F12" s="33">
        <f t="shared" si="4"/>
        <v>2.4200000000000004</v>
      </c>
      <c r="G12" s="25">
        <f t="shared" si="8"/>
        <v>2</v>
      </c>
      <c r="H12" s="185">
        <f t="shared" si="5"/>
        <v>694</v>
      </c>
      <c r="I12" s="26">
        <f t="shared" si="6"/>
        <v>887</v>
      </c>
      <c r="J12" s="174">
        <f t="shared" si="7"/>
        <v>581</v>
      </c>
      <c r="K12" s="8"/>
      <c r="L12" s="8"/>
    </row>
    <row r="13" spans="1:12" s="2" customFormat="1" ht="33" customHeight="1">
      <c r="A13" s="23">
        <v>9</v>
      </c>
      <c r="B13" s="179">
        <f t="shared" si="0"/>
        <v>218</v>
      </c>
      <c r="C13" s="24">
        <f t="shared" si="1"/>
        <v>762</v>
      </c>
      <c r="D13" s="31">
        <f t="shared" si="2"/>
        <v>15.245999999999999</v>
      </c>
      <c r="E13" s="25">
        <f t="shared" si="3"/>
        <v>15</v>
      </c>
      <c r="F13" s="33">
        <f t="shared" si="4"/>
        <v>2.7225000000000006</v>
      </c>
      <c r="G13" s="25">
        <f t="shared" si="8"/>
        <v>3</v>
      </c>
      <c r="H13" s="185">
        <f t="shared" si="5"/>
        <v>780</v>
      </c>
      <c r="I13" s="26">
        <f t="shared" si="6"/>
        <v>998</v>
      </c>
      <c r="J13" s="174">
        <f t="shared" si="7"/>
        <v>653</v>
      </c>
      <c r="K13" s="8"/>
      <c r="L13" s="8"/>
    </row>
    <row r="14" spans="1:12" s="2" customFormat="1" ht="33" customHeight="1">
      <c r="A14" s="23">
        <v>10</v>
      </c>
      <c r="B14" s="179">
        <f t="shared" si="0"/>
        <v>242</v>
      </c>
      <c r="C14" s="24">
        <f t="shared" si="1"/>
        <v>847</v>
      </c>
      <c r="D14" s="31">
        <f t="shared" si="2"/>
        <v>16.939999999999998</v>
      </c>
      <c r="E14" s="25">
        <f t="shared" si="3"/>
        <v>17</v>
      </c>
      <c r="F14" s="33">
        <f t="shared" si="4"/>
        <v>3.0250000000000004</v>
      </c>
      <c r="G14" s="25">
        <f t="shared" si="8"/>
        <v>3</v>
      </c>
      <c r="H14" s="185">
        <f t="shared" si="5"/>
        <v>867</v>
      </c>
      <c r="I14" s="26">
        <f t="shared" si="6"/>
        <v>1109</v>
      </c>
      <c r="J14" s="174">
        <f t="shared" si="7"/>
        <v>726</v>
      </c>
      <c r="K14" s="8"/>
      <c r="L14" s="8"/>
    </row>
    <row r="15" spans="1:12" s="2" customFormat="1" ht="33" customHeight="1">
      <c r="A15" s="23">
        <v>11</v>
      </c>
      <c r="B15" s="179">
        <f t="shared" si="0"/>
        <v>267</v>
      </c>
      <c r="C15" s="24">
        <f t="shared" si="1"/>
        <v>932</v>
      </c>
      <c r="D15" s="31">
        <f t="shared" si="2"/>
        <v>18.634</v>
      </c>
      <c r="E15" s="25">
        <f t="shared" si="3"/>
        <v>19</v>
      </c>
      <c r="F15" s="33">
        <f t="shared" si="4"/>
        <v>3.3275000000000006</v>
      </c>
      <c r="G15" s="25">
        <f t="shared" si="8"/>
        <v>3</v>
      </c>
      <c r="H15" s="185">
        <f t="shared" si="5"/>
        <v>954</v>
      </c>
      <c r="I15" s="26">
        <f t="shared" si="6"/>
        <v>1221</v>
      </c>
      <c r="J15" s="174">
        <f t="shared" si="7"/>
        <v>799</v>
      </c>
      <c r="K15" s="8"/>
      <c r="L15" s="8"/>
    </row>
    <row r="16" spans="1:12" s="2" customFormat="1" ht="33" customHeight="1">
      <c r="A16" s="23">
        <v>12</v>
      </c>
      <c r="B16" s="179">
        <f t="shared" si="0"/>
        <v>290</v>
      </c>
      <c r="C16" s="24">
        <f t="shared" si="1"/>
        <v>1017</v>
      </c>
      <c r="D16" s="31">
        <f t="shared" si="2"/>
        <v>20.328</v>
      </c>
      <c r="E16" s="25">
        <f t="shared" si="3"/>
        <v>20</v>
      </c>
      <c r="F16" s="33">
        <f t="shared" si="4"/>
        <v>3.630000000000001</v>
      </c>
      <c r="G16" s="25">
        <f t="shared" si="8"/>
        <v>4</v>
      </c>
      <c r="H16" s="185">
        <f t="shared" si="5"/>
        <v>1041</v>
      </c>
      <c r="I16" s="26">
        <f t="shared" si="6"/>
        <v>1331</v>
      </c>
      <c r="J16" s="174">
        <f t="shared" si="7"/>
        <v>871</v>
      </c>
      <c r="K16" s="8"/>
      <c r="L16" s="8"/>
    </row>
    <row r="17" spans="1:12" s="2" customFormat="1" ht="33" customHeight="1">
      <c r="A17" s="23">
        <v>13</v>
      </c>
      <c r="B17" s="179">
        <f t="shared" si="0"/>
        <v>314</v>
      </c>
      <c r="C17" s="24">
        <f t="shared" si="1"/>
        <v>1101</v>
      </c>
      <c r="D17" s="31">
        <f t="shared" si="2"/>
        <v>22.022</v>
      </c>
      <c r="E17" s="25">
        <f t="shared" si="3"/>
        <v>22</v>
      </c>
      <c r="F17" s="33">
        <f t="shared" si="4"/>
        <v>3.9325000000000006</v>
      </c>
      <c r="G17" s="25">
        <f t="shared" si="8"/>
        <v>4</v>
      </c>
      <c r="H17" s="185">
        <f t="shared" si="5"/>
        <v>1127</v>
      </c>
      <c r="I17" s="26">
        <f t="shared" si="6"/>
        <v>1441</v>
      </c>
      <c r="J17" s="174">
        <f t="shared" si="7"/>
        <v>944</v>
      </c>
      <c r="K17" s="8"/>
      <c r="L17" s="8"/>
    </row>
    <row r="18" spans="1:12" s="2" customFormat="1" ht="33" customHeight="1">
      <c r="A18" s="23">
        <v>14</v>
      </c>
      <c r="B18" s="179">
        <f t="shared" si="0"/>
        <v>339</v>
      </c>
      <c r="C18" s="24">
        <f t="shared" si="1"/>
        <v>1186</v>
      </c>
      <c r="D18" s="31">
        <f t="shared" si="2"/>
        <v>23.716</v>
      </c>
      <c r="E18" s="25">
        <f t="shared" si="3"/>
        <v>24</v>
      </c>
      <c r="F18" s="33">
        <f t="shared" si="4"/>
        <v>4.235</v>
      </c>
      <c r="G18" s="25">
        <f t="shared" si="8"/>
        <v>4</v>
      </c>
      <c r="H18" s="185">
        <f t="shared" si="5"/>
        <v>1214</v>
      </c>
      <c r="I18" s="26">
        <f t="shared" si="6"/>
        <v>1553</v>
      </c>
      <c r="J18" s="174">
        <f t="shared" si="7"/>
        <v>1016</v>
      </c>
      <c r="K18" s="8"/>
      <c r="L18" s="8"/>
    </row>
    <row r="19" spans="1:12" s="2" customFormat="1" ht="33" customHeight="1">
      <c r="A19" s="23">
        <v>15</v>
      </c>
      <c r="B19" s="179">
        <f t="shared" si="0"/>
        <v>363</v>
      </c>
      <c r="C19" s="24">
        <f t="shared" si="1"/>
        <v>1270</v>
      </c>
      <c r="D19" s="31">
        <f t="shared" si="2"/>
        <v>25.41</v>
      </c>
      <c r="E19" s="25">
        <f t="shared" si="3"/>
        <v>25</v>
      </c>
      <c r="F19" s="33">
        <f t="shared" si="4"/>
        <v>4.5375000000000005</v>
      </c>
      <c r="G19" s="25">
        <f t="shared" si="8"/>
        <v>5</v>
      </c>
      <c r="H19" s="185">
        <f t="shared" si="5"/>
        <v>1300</v>
      </c>
      <c r="I19" s="26">
        <f t="shared" si="6"/>
        <v>1663</v>
      </c>
      <c r="J19" s="174">
        <f t="shared" si="7"/>
        <v>1089</v>
      </c>
      <c r="K19" s="8"/>
      <c r="L19" s="8"/>
    </row>
    <row r="20" spans="1:12" s="2" customFormat="1" ht="33" customHeight="1">
      <c r="A20" s="23">
        <v>16</v>
      </c>
      <c r="B20" s="179">
        <f t="shared" si="0"/>
        <v>387</v>
      </c>
      <c r="C20" s="24">
        <f t="shared" si="1"/>
        <v>1356</v>
      </c>
      <c r="D20" s="31">
        <f t="shared" si="2"/>
        <v>27.104</v>
      </c>
      <c r="E20" s="25">
        <f t="shared" si="3"/>
        <v>27</v>
      </c>
      <c r="F20" s="33">
        <f t="shared" si="4"/>
        <v>4.840000000000001</v>
      </c>
      <c r="G20" s="25">
        <f t="shared" si="8"/>
        <v>5</v>
      </c>
      <c r="H20" s="185">
        <f t="shared" si="5"/>
        <v>1388</v>
      </c>
      <c r="I20" s="26">
        <f t="shared" si="6"/>
        <v>1775</v>
      </c>
      <c r="J20" s="174">
        <f t="shared" si="7"/>
        <v>1162</v>
      </c>
      <c r="K20" s="8"/>
      <c r="L20" s="8"/>
    </row>
    <row r="21" spans="1:12" s="2" customFormat="1" ht="33" customHeight="1">
      <c r="A21" s="23">
        <v>17</v>
      </c>
      <c r="B21" s="179">
        <f t="shared" si="0"/>
        <v>411</v>
      </c>
      <c r="C21" s="24">
        <f t="shared" si="1"/>
        <v>1440</v>
      </c>
      <c r="D21" s="31">
        <f t="shared" si="2"/>
        <v>28.798</v>
      </c>
      <c r="E21" s="25">
        <f t="shared" si="3"/>
        <v>29</v>
      </c>
      <c r="F21" s="33">
        <f t="shared" si="4"/>
        <v>5.142500000000001</v>
      </c>
      <c r="G21" s="25">
        <f t="shared" si="8"/>
        <v>5</v>
      </c>
      <c r="H21" s="185">
        <f t="shared" si="5"/>
        <v>1474</v>
      </c>
      <c r="I21" s="26">
        <f t="shared" si="6"/>
        <v>1885</v>
      </c>
      <c r="J21" s="174">
        <f t="shared" si="7"/>
        <v>1234</v>
      </c>
      <c r="K21" s="8"/>
      <c r="L21" s="8"/>
    </row>
    <row r="22" spans="1:12" s="2" customFormat="1" ht="33" customHeight="1">
      <c r="A22" s="23">
        <v>18</v>
      </c>
      <c r="B22" s="179">
        <f t="shared" si="0"/>
        <v>436</v>
      </c>
      <c r="C22" s="24">
        <f t="shared" si="1"/>
        <v>1524</v>
      </c>
      <c r="D22" s="31">
        <f t="shared" si="2"/>
        <v>30.491999999999997</v>
      </c>
      <c r="E22" s="25">
        <f t="shared" si="3"/>
        <v>30</v>
      </c>
      <c r="F22" s="33">
        <f t="shared" si="4"/>
        <v>5.445000000000001</v>
      </c>
      <c r="G22" s="25">
        <f t="shared" si="8"/>
        <v>5</v>
      </c>
      <c r="H22" s="185">
        <f t="shared" si="5"/>
        <v>1559</v>
      </c>
      <c r="I22" s="26">
        <f t="shared" si="6"/>
        <v>1995</v>
      </c>
      <c r="J22" s="174">
        <f t="shared" si="7"/>
        <v>1307</v>
      </c>
      <c r="K22" s="8"/>
      <c r="L22" s="8"/>
    </row>
    <row r="23" spans="1:12" s="2" customFormat="1" ht="33" customHeight="1">
      <c r="A23" s="23">
        <v>19</v>
      </c>
      <c r="B23" s="179">
        <f t="shared" si="0"/>
        <v>460</v>
      </c>
      <c r="C23" s="24">
        <f t="shared" si="1"/>
        <v>1609</v>
      </c>
      <c r="D23" s="31">
        <f t="shared" si="2"/>
        <v>32.186</v>
      </c>
      <c r="E23" s="25">
        <f t="shared" si="3"/>
        <v>32</v>
      </c>
      <c r="F23" s="33">
        <f t="shared" si="4"/>
        <v>5.7475000000000005</v>
      </c>
      <c r="G23" s="25">
        <f t="shared" si="8"/>
        <v>6</v>
      </c>
      <c r="H23" s="185">
        <f t="shared" si="5"/>
        <v>1647</v>
      </c>
      <c r="I23" s="26">
        <f t="shared" si="6"/>
        <v>2107</v>
      </c>
      <c r="J23" s="174">
        <f t="shared" si="7"/>
        <v>1379</v>
      </c>
      <c r="K23" s="8"/>
      <c r="L23" s="8"/>
    </row>
    <row r="24" spans="1:12" s="2" customFormat="1" ht="33" customHeight="1">
      <c r="A24" s="23">
        <v>20</v>
      </c>
      <c r="B24" s="179">
        <f t="shared" si="0"/>
        <v>484</v>
      </c>
      <c r="C24" s="24">
        <f t="shared" si="1"/>
        <v>1694</v>
      </c>
      <c r="D24" s="31">
        <f t="shared" si="2"/>
        <v>33.879999999999995</v>
      </c>
      <c r="E24" s="25">
        <f t="shared" si="3"/>
        <v>34</v>
      </c>
      <c r="F24" s="33">
        <f t="shared" si="4"/>
        <v>6.050000000000001</v>
      </c>
      <c r="G24" s="25">
        <f t="shared" si="8"/>
        <v>6</v>
      </c>
      <c r="H24" s="185">
        <f t="shared" si="5"/>
        <v>1734</v>
      </c>
      <c r="I24" s="26">
        <f t="shared" si="6"/>
        <v>2218</v>
      </c>
      <c r="J24" s="174">
        <f t="shared" si="7"/>
        <v>1452</v>
      </c>
      <c r="K24" s="8"/>
      <c r="L24" s="8"/>
    </row>
    <row r="25" spans="1:12" s="2" customFormat="1" ht="33" customHeight="1">
      <c r="A25" s="23">
        <v>21</v>
      </c>
      <c r="B25" s="179">
        <f t="shared" si="0"/>
        <v>508</v>
      </c>
      <c r="C25" s="24">
        <f t="shared" si="1"/>
        <v>1779</v>
      </c>
      <c r="D25" s="31">
        <f t="shared" si="2"/>
        <v>35.574</v>
      </c>
      <c r="E25" s="25">
        <f t="shared" si="3"/>
        <v>36</v>
      </c>
      <c r="F25" s="33">
        <f t="shared" si="4"/>
        <v>6.352500000000001</v>
      </c>
      <c r="G25" s="25">
        <f t="shared" si="8"/>
        <v>6</v>
      </c>
      <c r="H25" s="185">
        <f t="shared" si="5"/>
        <v>1821</v>
      </c>
      <c r="I25" s="26">
        <f t="shared" si="6"/>
        <v>2329</v>
      </c>
      <c r="J25" s="174">
        <f t="shared" si="7"/>
        <v>1525</v>
      </c>
      <c r="K25" s="8"/>
      <c r="L25" s="8"/>
    </row>
    <row r="26" spans="1:12" s="2" customFormat="1" ht="33" customHeight="1">
      <c r="A26" s="23">
        <v>22</v>
      </c>
      <c r="B26" s="179">
        <f t="shared" si="0"/>
        <v>532</v>
      </c>
      <c r="C26" s="24">
        <f t="shared" si="1"/>
        <v>1863</v>
      </c>
      <c r="D26" s="31">
        <f t="shared" si="2"/>
        <v>37.268</v>
      </c>
      <c r="E26" s="25">
        <f t="shared" si="3"/>
        <v>37</v>
      </c>
      <c r="F26" s="33">
        <f t="shared" si="4"/>
        <v>6.655000000000001</v>
      </c>
      <c r="G26" s="25">
        <f t="shared" si="8"/>
        <v>7</v>
      </c>
      <c r="H26" s="185">
        <f t="shared" si="5"/>
        <v>1907</v>
      </c>
      <c r="I26" s="26">
        <f t="shared" si="6"/>
        <v>2439</v>
      </c>
      <c r="J26" s="174">
        <f t="shared" si="7"/>
        <v>1597</v>
      </c>
      <c r="K26" s="8"/>
      <c r="L26" s="8"/>
    </row>
    <row r="27" spans="1:12" s="2" customFormat="1" ht="33" customHeight="1">
      <c r="A27" s="23">
        <v>23</v>
      </c>
      <c r="B27" s="179">
        <f t="shared" si="0"/>
        <v>557</v>
      </c>
      <c r="C27" s="24">
        <f t="shared" si="1"/>
        <v>1948</v>
      </c>
      <c r="D27" s="31">
        <f t="shared" si="2"/>
        <v>38.961999999999996</v>
      </c>
      <c r="E27" s="25">
        <f t="shared" si="3"/>
        <v>39</v>
      </c>
      <c r="F27" s="33">
        <f t="shared" si="4"/>
        <v>6.957500000000001</v>
      </c>
      <c r="G27" s="25">
        <f t="shared" si="8"/>
        <v>7</v>
      </c>
      <c r="H27" s="185">
        <f t="shared" si="5"/>
        <v>1994</v>
      </c>
      <c r="I27" s="26">
        <f t="shared" si="6"/>
        <v>2551</v>
      </c>
      <c r="J27" s="174">
        <f t="shared" si="7"/>
        <v>1670</v>
      </c>
      <c r="K27" s="8"/>
      <c r="L27" s="8"/>
    </row>
    <row r="28" spans="1:12" s="2" customFormat="1" ht="33" customHeight="1">
      <c r="A28" s="23">
        <v>24</v>
      </c>
      <c r="B28" s="179">
        <f t="shared" si="0"/>
        <v>581</v>
      </c>
      <c r="C28" s="24">
        <f t="shared" si="1"/>
        <v>2033</v>
      </c>
      <c r="D28" s="31">
        <f t="shared" si="2"/>
        <v>40.656</v>
      </c>
      <c r="E28" s="25">
        <f t="shared" si="3"/>
        <v>41</v>
      </c>
      <c r="F28" s="33">
        <f t="shared" si="4"/>
        <v>7.260000000000002</v>
      </c>
      <c r="G28" s="25">
        <f t="shared" si="8"/>
        <v>7</v>
      </c>
      <c r="H28" s="185">
        <f t="shared" si="5"/>
        <v>2081</v>
      </c>
      <c r="I28" s="26">
        <f t="shared" si="6"/>
        <v>2662</v>
      </c>
      <c r="J28" s="174">
        <f t="shared" si="7"/>
        <v>1742</v>
      </c>
      <c r="K28" s="8"/>
      <c r="L28" s="8"/>
    </row>
    <row r="29" spans="1:12" s="2" customFormat="1" ht="33" customHeight="1">
      <c r="A29" s="23">
        <v>25</v>
      </c>
      <c r="B29" s="179">
        <f t="shared" si="0"/>
        <v>606</v>
      </c>
      <c r="C29" s="24">
        <f t="shared" si="1"/>
        <v>2118</v>
      </c>
      <c r="D29" s="31">
        <f t="shared" si="2"/>
        <v>42.35</v>
      </c>
      <c r="E29" s="25">
        <f t="shared" si="3"/>
        <v>42</v>
      </c>
      <c r="F29" s="33">
        <f t="shared" si="4"/>
        <v>7.562500000000001</v>
      </c>
      <c r="G29" s="25">
        <f t="shared" si="8"/>
        <v>8</v>
      </c>
      <c r="H29" s="185">
        <f t="shared" si="5"/>
        <v>2168</v>
      </c>
      <c r="I29" s="26">
        <f t="shared" si="6"/>
        <v>2774</v>
      </c>
      <c r="J29" s="174">
        <f t="shared" si="7"/>
        <v>1815</v>
      </c>
      <c r="K29" s="8"/>
      <c r="L29" s="8"/>
    </row>
    <row r="30" spans="1:12" s="2" customFormat="1" ht="33" customHeight="1">
      <c r="A30" s="23">
        <v>26</v>
      </c>
      <c r="B30" s="179">
        <f t="shared" si="0"/>
        <v>629</v>
      </c>
      <c r="C30" s="24">
        <f t="shared" si="1"/>
        <v>2202</v>
      </c>
      <c r="D30" s="31">
        <f t="shared" si="2"/>
        <v>44.044</v>
      </c>
      <c r="E30" s="25">
        <f t="shared" si="3"/>
        <v>44</v>
      </c>
      <c r="F30" s="33">
        <f t="shared" si="4"/>
        <v>7.865000000000001</v>
      </c>
      <c r="G30" s="25">
        <f t="shared" si="8"/>
        <v>8</v>
      </c>
      <c r="H30" s="185">
        <f t="shared" si="5"/>
        <v>2254</v>
      </c>
      <c r="I30" s="26">
        <f t="shared" si="6"/>
        <v>2883</v>
      </c>
      <c r="J30" s="174">
        <f t="shared" si="7"/>
        <v>1888</v>
      </c>
      <c r="K30" s="8"/>
      <c r="L30" s="8"/>
    </row>
    <row r="31" spans="1:12" s="2" customFormat="1" ht="33" customHeight="1">
      <c r="A31" s="23">
        <v>27</v>
      </c>
      <c r="B31" s="179">
        <f t="shared" si="0"/>
        <v>653</v>
      </c>
      <c r="C31" s="24">
        <f t="shared" si="1"/>
        <v>2287</v>
      </c>
      <c r="D31" s="31">
        <f t="shared" si="2"/>
        <v>45.738</v>
      </c>
      <c r="E31" s="25">
        <f t="shared" si="3"/>
        <v>46</v>
      </c>
      <c r="F31" s="33">
        <f t="shared" si="4"/>
        <v>8.1675</v>
      </c>
      <c r="G31" s="25">
        <f>ROUNDUP(F31,0)</f>
        <v>9</v>
      </c>
      <c r="H31" s="185">
        <f t="shared" si="5"/>
        <v>2342</v>
      </c>
      <c r="I31" s="26">
        <f t="shared" si="6"/>
        <v>2995</v>
      </c>
      <c r="J31" s="174">
        <f t="shared" si="7"/>
        <v>1960</v>
      </c>
      <c r="K31" s="8"/>
      <c r="L31" s="8"/>
    </row>
    <row r="32" spans="1:12" s="2" customFormat="1" ht="33" customHeight="1">
      <c r="A32" s="23">
        <v>28</v>
      </c>
      <c r="B32" s="179">
        <f t="shared" si="0"/>
        <v>678</v>
      </c>
      <c r="C32" s="24">
        <f t="shared" si="1"/>
        <v>2371</v>
      </c>
      <c r="D32" s="31">
        <f t="shared" si="2"/>
        <v>47.432</v>
      </c>
      <c r="E32" s="25">
        <f t="shared" si="3"/>
        <v>47</v>
      </c>
      <c r="F32" s="33">
        <f t="shared" si="4"/>
        <v>8.47</v>
      </c>
      <c r="G32" s="25">
        <f>ROUND(F32,0)</f>
        <v>8</v>
      </c>
      <c r="H32" s="185">
        <f t="shared" si="5"/>
        <v>2426</v>
      </c>
      <c r="I32" s="26">
        <f t="shared" si="6"/>
        <v>3104</v>
      </c>
      <c r="J32" s="174">
        <f t="shared" si="7"/>
        <v>2033</v>
      </c>
      <c r="K32" s="8"/>
      <c r="L32" s="8"/>
    </row>
    <row r="33" spans="1:12" s="2" customFormat="1" ht="33" customHeight="1">
      <c r="A33" s="23">
        <v>29</v>
      </c>
      <c r="B33" s="179">
        <f t="shared" si="0"/>
        <v>702</v>
      </c>
      <c r="C33" s="24">
        <f t="shared" si="1"/>
        <v>2457</v>
      </c>
      <c r="D33" s="31">
        <f t="shared" si="2"/>
        <v>49.126</v>
      </c>
      <c r="E33" s="25">
        <f t="shared" si="3"/>
        <v>49</v>
      </c>
      <c r="F33" s="33">
        <f t="shared" si="4"/>
        <v>8.7725</v>
      </c>
      <c r="G33" s="25">
        <f>ROUND(F33,0)</f>
        <v>9</v>
      </c>
      <c r="H33" s="185">
        <f t="shared" si="5"/>
        <v>2515</v>
      </c>
      <c r="I33" s="26">
        <f t="shared" si="6"/>
        <v>3217</v>
      </c>
      <c r="J33" s="174">
        <f t="shared" si="7"/>
        <v>2105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726</v>
      </c>
      <c r="C34" s="28">
        <f t="shared" si="1"/>
        <v>2541</v>
      </c>
      <c r="D34" s="31">
        <f t="shared" si="2"/>
        <v>50.82</v>
      </c>
      <c r="E34" s="29">
        <f t="shared" si="3"/>
        <v>51</v>
      </c>
      <c r="F34" s="33">
        <f t="shared" si="4"/>
        <v>9.075000000000001</v>
      </c>
      <c r="G34" s="29">
        <f>ROUND(F34,0)</f>
        <v>9</v>
      </c>
      <c r="H34" s="186">
        <f t="shared" si="5"/>
        <v>2601</v>
      </c>
      <c r="I34" s="30">
        <f t="shared" si="6"/>
        <v>3327</v>
      </c>
      <c r="J34" s="175">
        <f t="shared" si="7"/>
        <v>2178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50" zoomScaleNormal="50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38200</v>
      </c>
    </row>
    <row r="3" spans="1:12" ht="33" customHeight="1">
      <c r="A3" s="341"/>
      <c r="B3" s="345">
        <v>38200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26</v>
      </c>
      <c r="C5" s="19">
        <f aca="true" t="shared" si="1" ref="C5:C34">ROUND($B$3*$A5/30*$L$3*70/100,0)+ROUND($B$3*$A5/30*$L$4*70/100,0)</f>
        <v>89</v>
      </c>
      <c r="D5" s="20">
        <f aca="true" t="shared" si="2" ref="D5:D34">$B$3*$L$5/30*$A5</f>
        <v>1.7826666666666666</v>
      </c>
      <c r="E5" s="21">
        <f aca="true" t="shared" si="3" ref="E5:E34">ROUND(D5,0)</f>
        <v>2</v>
      </c>
      <c r="F5" s="32">
        <f aca="true" t="shared" si="4" ref="F5:F34">$B$3*$L$6/30*$A5</f>
        <v>0.31833333333333336</v>
      </c>
      <c r="G5" s="21">
        <f>ROUNDUP(F5,0)</f>
        <v>1</v>
      </c>
      <c r="H5" s="184">
        <f aca="true" t="shared" si="5" ref="H5:H34">C5+E5+G5</f>
        <v>92</v>
      </c>
      <c r="I5" s="22">
        <f aca="true" t="shared" si="6" ref="I5:I34">B5+H5</f>
        <v>118</v>
      </c>
      <c r="J5" s="173">
        <f aca="true" t="shared" si="7" ref="J5:J34">ROUND($B$3*$L$7/30*A5,0)</f>
        <v>76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51</v>
      </c>
      <c r="C6" s="24">
        <f t="shared" si="1"/>
        <v>178</v>
      </c>
      <c r="D6" s="31">
        <f t="shared" si="2"/>
        <v>3.5653333333333332</v>
      </c>
      <c r="E6" s="25">
        <f t="shared" si="3"/>
        <v>4</v>
      </c>
      <c r="F6" s="33">
        <f t="shared" si="4"/>
        <v>0.6366666666666667</v>
      </c>
      <c r="G6" s="25">
        <f>ROUNDUP(F6,0)</f>
        <v>1</v>
      </c>
      <c r="H6" s="185">
        <f t="shared" si="5"/>
        <v>183</v>
      </c>
      <c r="I6" s="26">
        <f t="shared" si="6"/>
        <v>234</v>
      </c>
      <c r="J6" s="174">
        <f t="shared" si="7"/>
        <v>153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77</v>
      </c>
      <c r="C7" s="24">
        <f t="shared" si="1"/>
        <v>268</v>
      </c>
      <c r="D7" s="31">
        <f t="shared" si="2"/>
        <v>5.348</v>
      </c>
      <c r="E7" s="25">
        <f t="shared" si="3"/>
        <v>5</v>
      </c>
      <c r="F7" s="33">
        <f t="shared" si="4"/>
        <v>0.9550000000000001</v>
      </c>
      <c r="G7" s="25">
        <f>ROUNDUP(F7,0)</f>
        <v>1</v>
      </c>
      <c r="H7" s="185">
        <f t="shared" si="5"/>
        <v>274</v>
      </c>
      <c r="I7" s="26">
        <f t="shared" si="6"/>
        <v>351</v>
      </c>
      <c r="J7" s="174">
        <f t="shared" si="7"/>
        <v>229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102</v>
      </c>
      <c r="C8" s="24">
        <f t="shared" si="1"/>
        <v>357</v>
      </c>
      <c r="D8" s="31">
        <f t="shared" si="2"/>
        <v>7.1306666666666665</v>
      </c>
      <c r="E8" s="25">
        <f t="shared" si="3"/>
        <v>7</v>
      </c>
      <c r="F8" s="33">
        <f t="shared" si="4"/>
        <v>1.2733333333333334</v>
      </c>
      <c r="G8" s="25">
        <f aca="true" t="shared" si="8" ref="G8:G30">ROUND(F8,0)</f>
        <v>1</v>
      </c>
      <c r="H8" s="185">
        <f t="shared" si="5"/>
        <v>365</v>
      </c>
      <c r="I8" s="26">
        <f t="shared" si="6"/>
        <v>467</v>
      </c>
      <c r="J8" s="174">
        <f t="shared" si="7"/>
        <v>306</v>
      </c>
      <c r="K8" s="8"/>
      <c r="L8" s="8"/>
    </row>
    <row r="9" spans="1:12" s="2" customFormat="1" ht="33" customHeight="1">
      <c r="A9" s="23">
        <v>5</v>
      </c>
      <c r="B9" s="179">
        <f t="shared" si="0"/>
        <v>128</v>
      </c>
      <c r="C9" s="24">
        <f t="shared" si="1"/>
        <v>446</v>
      </c>
      <c r="D9" s="31">
        <f t="shared" si="2"/>
        <v>8.913333333333334</v>
      </c>
      <c r="E9" s="25">
        <f t="shared" si="3"/>
        <v>9</v>
      </c>
      <c r="F9" s="33">
        <f t="shared" si="4"/>
        <v>1.5916666666666668</v>
      </c>
      <c r="G9" s="25">
        <f t="shared" si="8"/>
        <v>2</v>
      </c>
      <c r="H9" s="185">
        <f t="shared" si="5"/>
        <v>457</v>
      </c>
      <c r="I9" s="26">
        <f t="shared" si="6"/>
        <v>585</v>
      </c>
      <c r="J9" s="174">
        <f t="shared" si="7"/>
        <v>382</v>
      </c>
      <c r="K9" s="8"/>
      <c r="L9" s="8"/>
    </row>
    <row r="10" spans="1:12" s="2" customFormat="1" ht="33" customHeight="1">
      <c r="A10" s="23">
        <v>6</v>
      </c>
      <c r="B10" s="179">
        <f t="shared" si="0"/>
        <v>153</v>
      </c>
      <c r="C10" s="24">
        <f t="shared" si="1"/>
        <v>534</v>
      </c>
      <c r="D10" s="31">
        <f t="shared" si="2"/>
        <v>10.696</v>
      </c>
      <c r="E10" s="25">
        <f t="shared" si="3"/>
        <v>11</v>
      </c>
      <c r="F10" s="33">
        <f t="shared" si="4"/>
        <v>1.9100000000000001</v>
      </c>
      <c r="G10" s="25">
        <f t="shared" si="8"/>
        <v>2</v>
      </c>
      <c r="H10" s="185">
        <f t="shared" si="5"/>
        <v>547</v>
      </c>
      <c r="I10" s="26">
        <f t="shared" si="6"/>
        <v>700</v>
      </c>
      <c r="J10" s="174">
        <f t="shared" si="7"/>
        <v>458</v>
      </c>
      <c r="K10" s="309" t="s">
        <v>296</v>
      </c>
      <c r="L10" s="310">
        <f>ROUND($L2*0.0469*0.3,0)</f>
        <v>537</v>
      </c>
    </row>
    <row r="11" spans="1:12" s="2" customFormat="1" ht="33" customHeight="1">
      <c r="A11" s="23">
        <v>7</v>
      </c>
      <c r="B11" s="179">
        <f t="shared" si="0"/>
        <v>178</v>
      </c>
      <c r="C11" s="24">
        <f t="shared" si="1"/>
        <v>624</v>
      </c>
      <c r="D11" s="31">
        <f t="shared" si="2"/>
        <v>12.478666666666665</v>
      </c>
      <c r="E11" s="25">
        <f t="shared" si="3"/>
        <v>12</v>
      </c>
      <c r="F11" s="33">
        <f t="shared" si="4"/>
        <v>2.2283333333333335</v>
      </c>
      <c r="G11" s="25">
        <f t="shared" si="8"/>
        <v>2</v>
      </c>
      <c r="H11" s="185">
        <f t="shared" si="5"/>
        <v>638</v>
      </c>
      <c r="I11" s="26">
        <f t="shared" si="6"/>
        <v>816</v>
      </c>
      <c r="J11" s="174">
        <f t="shared" si="7"/>
        <v>535</v>
      </c>
      <c r="K11" s="309" t="s">
        <v>297</v>
      </c>
      <c r="L11" s="311">
        <f>ROUND($L2*0.0469*0.6*(1+0.61),0)</f>
        <v>1731</v>
      </c>
    </row>
    <row r="12" spans="1:12" s="2" customFormat="1" ht="33" customHeight="1">
      <c r="A12" s="23">
        <v>8</v>
      </c>
      <c r="B12" s="179">
        <f t="shared" si="0"/>
        <v>203</v>
      </c>
      <c r="C12" s="24">
        <f t="shared" si="1"/>
        <v>713</v>
      </c>
      <c r="D12" s="31">
        <f t="shared" si="2"/>
        <v>14.261333333333333</v>
      </c>
      <c r="E12" s="25">
        <f t="shared" si="3"/>
        <v>14</v>
      </c>
      <c r="F12" s="33">
        <f t="shared" si="4"/>
        <v>2.546666666666667</v>
      </c>
      <c r="G12" s="25">
        <f t="shared" si="8"/>
        <v>3</v>
      </c>
      <c r="H12" s="185">
        <f t="shared" si="5"/>
        <v>730</v>
      </c>
      <c r="I12" s="26">
        <f t="shared" si="6"/>
        <v>933</v>
      </c>
      <c r="J12" s="174">
        <f t="shared" si="7"/>
        <v>611</v>
      </c>
      <c r="K12" s="8"/>
      <c r="L12" s="8"/>
    </row>
    <row r="13" spans="1:12" s="2" customFormat="1" ht="33" customHeight="1">
      <c r="A13" s="23">
        <v>9</v>
      </c>
      <c r="B13" s="179">
        <f t="shared" si="0"/>
        <v>229</v>
      </c>
      <c r="C13" s="24">
        <f t="shared" si="1"/>
        <v>802</v>
      </c>
      <c r="D13" s="31">
        <f t="shared" si="2"/>
        <v>16.044</v>
      </c>
      <c r="E13" s="25">
        <f t="shared" si="3"/>
        <v>16</v>
      </c>
      <c r="F13" s="33">
        <f t="shared" si="4"/>
        <v>2.865</v>
      </c>
      <c r="G13" s="25">
        <f t="shared" si="8"/>
        <v>3</v>
      </c>
      <c r="H13" s="185">
        <f t="shared" si="5"/>
        <v>821</v>
      </c>
      <c r="I13" s="26">
        <f t="shared" si="6"/>
        <v>1050</v>
      </c>
      <c r="J13" s="174">
        <f t="shared" si="7"/>
        <v>688</v>
      </c>
      <c r="K13" s="8"/>
      <c r="L13" s="8"/>
    </row>
    <row r="14" spans="1:12" s="2" customFormat="1" ht="33" customHeight="1">
      <c r="A14" s="23">
        <v>10</v>
      </c>
      <c r="B14" s="179">
        <f t="shared" si="0"/>
        <v>254</v>
      </c>
      <c r="C14" s="24">
        <f t="shared" si="1"/>
        <v>891</v>
      </c>
      <c r="D14" s="31">
        <f t="shared" si="2"/>
        <v>17.826666666666668</v>
      </c>
      <c r="E14" s="25">
        <f t="shared" si="3"/>
        <v>18</v>
      </c>
      <c r="F14" s="33">
        <f t="shared" si="4"/>
        <v>3.1833333333333336</v>
      </c>
      <c r="G14" s="25">
        <f t="shared" si="8"/>
        <v>3</v>
      </c>
      <c r="H14" s="185">
        <f t="shared" si="5"/>
        <v>912</v>
      </c>
      <c r="I14" s="26">
        <f t="shared" si="6"/>
        <v>1166</v>
      </c>
      <c r="J14" s="174">
        <f t="shared" si="7"/>
        <v>764</v>
      </c>
      <c r="K14" s="8"/>
      <c r="L14" s="8"/>
    </row>
    <row r="15" spans="1:12" s="2" customFormat="1" ht="33" customHeight="1">
      <c r="A15" s="23">
        <v>11</v>
      </c>
      <c r="B15" s="179">
        <f t="shared" si="0"/>
        <v>280</v>
      </c>
      <c r="C15" s="24">
        <f t="shared" si="1"/>
        <v>980</v>
      </c>
      <c r="D15" s="31">
        <f t="shared" si="2"/>
        <v>19.609333333333332</v>
      </c>
      <c r="E15" s="25">
        <f t="shared" si="3"/>
        <v>20</v>
      </c>
      <c r="F15" s="33">
        <f t="shared" si="4"/>
        <v>3.501666666666667</v>
      </c>
      <c r="G15" s="25">
        <f t="shared" si="8"/>
        <v>4</v>
      </c>
      <c r="H15" s="185">
        <f t="shared" si="5"/>
        <v>1004</v>
      </c>
      <c r="I15" s="26">
        <f t="shared" si="6"/>
        <v>1284</v>
      </c>
      <c r="J15" s="174">
        <f t="shared" si="7"/>
        <v>840</v>
      </c>
      <c r="K15" s="8"/>
      <c r="L15" s="8"/>
    </row>
    <row r="16" spans="1:12" s="2" customFormat="1" ht="33" customHeight="1">
      <c r="A16" s="23">
        <v>12</v>
      </c>
      <c r="B16" s="179">
        <f t="shared" si="0"/>
        <v>306</v>
      </c>
      <c r="C16" s="24">
        <f t="shared" si="1"/>
        <v>1070</v>
      </c>
      <c r="D16" s="31">
        <f t="shared" si="2"/>
        <v>21.392</v>
      </c>
      <c r="E16" s="25">
        <f t="shared" si="3"/>
        <v>21</v>
      </c>
      <c r="F16" s="33">
        <f t="shared" si="4"/>
        <v>3.8200000000000003</v>
      </c>
      <c r="G16" s="25">
        <f t="shared" si="8"/>
        <v>4</v>
      </c>
      <c r="H16" s="185">
        <f t="shared" si="5"/>
        <v>1095</v>
      </c>
      <c r="I16" s="26">
        <f t="shared" si="6"/>
        <v>1401</v>
      </c>
      <c r="J16" s="174">
        <f t="shared" si="7"/>
        <v>917</v>
      </c>
      <c r="K16" s="8"/>
      <c r="L16" s="8"/>
    </row>
    <row r="17" spans="1:12" s="2" customFormat="1" ht="33" customHeight="1">
      <c r="A17" s="23">
        <v>13</v>
      </c>
      <c r="B17" s="179">
        <f t="shared" si="0"/>
        <v>331</v>
      </c>
      <c r="C17" s="24">
        <f t="shared" si="1"/>
        <v>1159</v>
      </c>
      <c r="D17" s="31">
        <f t="shared" si="2"/>
        <v>23.174666666666667</v>
      </c>
      <c r="E17" s="25">
        <f t="shared" si="3"/>
        <v>23</v>
      </c>
      <c r="F17" s="33">
        <f t="shared" si="4"/>
        <v>4.138333333333334</v>
      </c>
      <c r="G17" s="25">
        <f t="shared" si="8"/>
        <v>4</v>
      </c>
      <c r="H17" s="185">
        <f t="shared" si="5"/>
        <v>1186</v>
      </c>
      <c r="I17" s="26">
        <f t="shared" si="6"/>
        <v>1517</v>
      </c>
      <c r="J17" s="174">
        <f t="shared" si="7"/>
        <v>993</v>
      </c>
      <c r="K17" s="8"/>
      <c r="L17" s="8"/>
    </row>
    <row r="18" spans="1:12" s="2" customFormat="1" ht="33" customHeight="1">
      <c r="A18" s="23">
        <v>14</v>
      </c>
      <c r="B18" s="179">
        <f t="shared" si="0"/>
        <v>357</v>
      </c>
      <c r="C18" s="24">
        <f t="shared" si="1"/>
        <v>1248</v>
      </c>
      <c r="D18" s="31">
        <f t="shared" si="2"/>
        <v>24.95733333333333</v>
      </c>
      <c r="E18" s="25">
        <f t="shared" si="3"/>
        <v>25</v>
      </c>
      <c r="F18" s="33">
        <f t="shared" si="4"/>
        <v>4.456666666666667</v>
      </c>
      <c r="G18" s="25">
        <f t="shared" si="8"/>
        <v>4</v>
      </c>
      <c r="H18" s="185">
        <f t="shared" si="5"/>
        <v>1277</v>
      </c>
      <c r="I18" s="26">
        <f t="shared" si="6"/>
        <v>1634</v>
      </c>
      <c r="J18" s="174">
        <f t="shared" si="7"/>
        <v>1070</v>
      </c>
      <c r="K18" s="8"/>
      <c r="L18" s="8"/>
    </row>
    <row r="19" spans="1:12" s="2" customFormat="1" ht="33" customHeight="1">
      <c r="A19" s="23">
        <v>15</v>
      </c>
      <c r="B19" s="179">
        <f t="shared" si="0"/>
        <v>382</v>
      </c>
      <c r="C19" s="24">
        <f t="shared" si="1"/>
        <v>1337</v>
      </c>
      <c r="D19" s="31">
        <f t="shared" si="2"/>
        <v>26.74</v>
      </c>
      <c r="E19" s="25">
        <f t="shared" si="3"/>
        <v>27</v>
      </c>
      <c r="F19" s="33">
        <f t="shared" si="4"/>
        <v>4.775</v>
      </c>
      <c r="G19" s="25">
        <f t="shared" si="8"/>
        <v>5</v>
      </c>
      <c r="H19" s="185">
        <f t="shared" si="5"/>
        <v>1369</v>
      </c>
      <c r="I19" s="26">
        <f t="shared" si="6"/>
        <v>1751</v>
      </c>
      <c r="J19" s="174">
        <f t="shared" si="7"/>
        <v>1146</v>
      </c>
      <c r="K19" s="8"/>
      <c r="L19" s="8"/>
    </row>
    <row r="20" spans="1:12" s="2" customFormat="1" ht="33" customHeight="1">
      <c r="A20" s="23">
        <v>16</v>
      </c>
      <c r="B20" s="179">
        <f t="shared" si="0"/>
        <v>408</v>
      </c>
      <c r="C20" s="24">
        <f t="shared" si="1"/>
        <v>1427</v>
      </c>
      <c r="D20" s="31">
        <f t="shared" si="2"/>
        <v>28.522666666666666</v>
      </c>
      <c r="E20" s="25">
        <f t="shared" si="3"/>
        <v>29</v>
      </c>
      <c r="F20" s="33">
        <f t="shared" si="4"/>
        <v>5.093333333333334</v>
      </c>
      <c r="G20" s="25">
        <f t="shared" si="8"/>
        <v>5</v>
      </c>
      <c r="H20" s="185">
        <f t="shared" si="5"/>
        <v>1461</v>
      </c>
      <c r="I20" s="26">
        <f t="shared" si="6"/>
        <v>1869</v>
      </c>
      <c r="J20" s="174">
        <f t="shared" si="7"/>
        <v>1222</v>
      </c>
      <c r="K20" s="8"/>
      <c r="L20" s="8"/>
    </row>
    <row r="21" spans="1:12" s="2" customFormat="1" ht="33" customHeight="1">
      <c r="A21" s="23">
        <v>17</v>
      </c>
      <c r="B21" s="179">
        <f t="shared" si="0"/>
        <v>433</v>
      </c>
      <c r="C21" s="24">
        <f t="shared" si="1"/>
        <v>1516</v>
      </c>
      <c r="D21" s="31">
        <f t="shared" si="2"/>
        <v>30.305333333333333</v>
      </c>
      <c r="E21" s="25">
        <f t="shared" si="3"/>
        <v>30</v>
      </c>
      <c r="F21" s="33">
        <f t="shared" si="4"/>
        <v>5.411666666666667</v>
      </c>
      <c r="G21" s="25">
        <f t="shared" si="8"/>
        <v>5</v>
      </c>
      <c r="H21" s="185">
        <f t="shared" si="5"/>
        <v>1551</v>
      </c>
      <c r="I21" s="26">
        <f t="shared" si="6"/>
        <v>1984</v>
      </c>
      <c r="J21" s="174">
        <f t="shared" si="7"/>
        <v>1299</v>
      </c>
      <c r="K21" s="8"/>
      <c r="L21" s="8"/>
    </row>
    <row r="22" spans="1:12" s="2" customFormat="1" ht="33" customHeight="1">
      <c r="A22" s="23">
        <v>18</v>
      </c>
      <c r="B22" s="179">
        <f t="shared" si="0"/>
        <v>459</v>
      </c>
      <c r="C22" s="24">
        <f t="shared" si="1"/>
        <v>1604</v>
      </c>
      <c r="D22" s="31">
        <f t="shared" si="2"/>
        <v>32.088</v>
      </c>
      <c r="E22" s="25">
        <f t="shared" si="3"/>
        <v>32</v>
      </c>
      <c r="F22" s="33">
        <f t="shared" si="4"/>
        <v>5.73</v>
      </c>
      <c r="G22" s="25">
        <f t="shared" si="8"/>
        <v>6</v>
      </c>
      <c r="H22" s="185">
        <f t="shared" si="5"/>
        <v>1642</v>
      </c>
      <c r="I22" s="26">
        <f t="shared" si="6"/>
        <v>2101</v>
      </c>
      <c r="J22" s="174">
        <f t="shared" si="7"/>
        <v>1375</v>
      </c>
      <c r="K22" s="8"/>
      <c r="L22" s="8"/>
    </row>
    <row r="23" spans="1:12" s="2" customFormat="1" ht="33" customHeight="1">
      <c r="A23" s="23">
        <v>19</v>
      </c>
      <c r="B23" s="179">
        <f t="shared" si="0"/>
        <v>483</v>
      </c>
      <c r="C23" s="24">
        <f t="shared" si="1"/>
        <v>1693</v>
      </c>
      <c r="D23" s="31">
        <f t="shared" si="2"/>
        <v>33.870666666666665</v>
      </c>
      <c r="E23" s="25">
        <f t="shared" si="3"/>
        <v>34</v>
      </c>
      <c r="F23" s="33">
        <f t="shared" si="4"/>
        <v>6.048333333333334</v>
      </c>
      <c r="G23" s="25">
        <f t="shared" si="8"/>
        <v>6</v>
      </c>
      <c r="H23" s="185">
        <f t="shared" si="5"/>
        <v>1733</v>
      </c>
      <c r="I23" s="26">
        <f t="shared" si="6"/>
        <v>2216</v>
      </c>
      <c r="J23" s="174">
        <f t="shared" si="7"/>
        <v>1452</v>
      </c>
      <c r="K23" s="8"/>
      <c r="L23" s="8"/>
    </row>
    <row r="24" spans="1:12" s="2" customFormat="1" ht="33" customHeight="1">
      <c r="A24" s="23">
        <v>20</v>
      </c>
      <c r="B24" s="179">
        <f t="shared" si="0"/>
        <v>509</v>
      </c>
      <c r="C24" s="24">
        <f t="shared" si="1"/>
        <v>1782</v>
      </c>
      <c r="D24" s="31">
        <f t="shared" si="2"/>
        <v>35.653333333333336</v>
      </c>
      <c r="E24" s="25">
        <f t="shared" si="3"/>
        <v>36</v>
      </c>
      <c r="F24" s="33">
        <f t="shared" si="4"/>
        <v>6.366666666666667</v>
      </c>
      <c r="G24" s="25">
        <f t="shared" si="8"/>
        <v>6</v>
      </c>
      <c r="H24" s="185">
        <f t="shared" si="5"/>
        <v>1824</v>
      </c>
      <c r="I24" s="26">
        <f t="shared" si="6"/>
        <v>2333</v>
      </c>
      <c r="J24" s="174">
        <f t="shared" si="7"/>
        <v>1528</v>
      </c>
      <c r="K24" s="8"/>
      <c r="L24" s="8"/>
    </row>
    <row r="25" spans="1:12" s="2" customFormat="1" ht="33" customHeight="1">
      <c r="A25" s="23">
        <v>21</v>
      </c>
      <c r="B25" s="179">
        <f t="shared" si="0"/>
        <v>534</v>
      </c>
      <c r="C25" s="24">
        <f t="shared" si="1"/>
        <v>1872</v>
      </c>
      <c r="D25" s="31">
        <f t="shared" si="2"/>
        <v>37.436</v>
      </c>
      <c r="E25" s="25">
        <f t="shared" si="3"/>
        <v>37</v>
      </c>
      <c r="F25" s="33">
        <f t="shared" si="4"/>
        <v>6.6850000000000005</v>
      </c>
      <c r="G25" s="25">
        <f t="shared" si="8"/>
        <v>7</v>
      </c>
      <c r="H25" s="185">
        <f t="shared" si="5"/>
        <v>1916</v>
      </c>
      <c r="I25" s="26">
        <f t="shared" si="6"/>
        <v>2450</v>
      </c>
      <c r="J25" s="174">
        <f t="shared" si="7"/>
        <v>1604</v>
      </c>
      <c r="K25" s="8"/>
      <c r="L25" s="8"/>
    </row>
    <row r="26" spans="1:12" s="2" customFormat="1" ht="33" customHeight="1">
      <c r="A26" s="23">
        <v>22</v>
      </c>
      <c r="B26" s="179">
        <f t="shared" si="0"/>
        <v>560</v>
      </c>
      <c r="C26" s="24">
        <f t="shared" si="1"/>
        <v>1961</v>
      </c>
      <c r="D26" s="31">
        <f t="shared" si="2"/>
        <v>39.218666666666664</v>
      </c>
      <c r="E26" s="25">
        <f t="shared" si="3"/>
        <v>39</v>
      </c>
      <c r="F26" s="33">
        <f t="shared" si="4"/>
        <v>7.003333333333334</v>
      </c>
      <c r="G26" s="25">
        <f t="shared" si="8"/>
        <v>7</v>
      </c>
      <c r="H26" s="185">
        <f t="shared" si="5"/>
        <v>2007</v>
      </c>
      <c r="I26" s="26">
        <f t="shared" si="6"/>
        <v>2567</v>
      </c>
      <c r="J26" s="174">
        <f t="shared" si="7"/>
        <v>1681</v>
      </c>
      <c r="K26" s="8"/>
      <c r="L26" s="8"/>
    </row>
    <row r="27" spans="1:12" s="2" customFormat="1" ht="33" customHeight="1">
      <c r="A27" s="23">
        <v>23</v>
      </c>
      <c r="B27" s="179">
        <f t="shared" si="0"/>
        <v>586</v>
      </c>
      <c r="C27" s="24">
        <f t="shared" si="1"/>
        <v>2050</v>
      </c>
      <c r="D27" s="31">
        <f t="shared" si="2"/>
        <v>41.001333333333335</v>
      </c>
      <c r="E27" s="25">
        <f t="shared" si="3"/>
        <v>41</v>
      </c>
      <c r="F27" s="33">
        <f t="shared" si="4"/>
        <v>7.321666666666667</v>
      </c>
      <c r="G27" s="25">
        <f t="shared" si="8"/>
        <v>7</v>
      </c>
      <c r="H27" s="185">
        <f t="shared" si="5"/>
        <v>2098</v>
      </c>
      <c r="I27" s="26">
        <f t="shared" si="6"/>
        <v>2684</v>
      </c>
      <c r="J27" s="174">
        <f t="shared" si="7"/>
        <v>1757</v>
      </c>
      <c r="K27" s="8"/>
      <c r="L27" s="8"/>
    </row>
    <row r="28" spans="1:12" s="2" customFormat="1" ht="33" customHeight="1">
      <c r="A28" s="23">
        <v>24</v>
      </c>
      <c r="B28" s="179">
        <f t="shared" si="0"/>
        <v>611</v>
      </c>
      <c r="C28" s="24">
        <f t="shared" si="1"/>
        <v>2139</v>
      </c>
      <c r="D28" s="31">
        <f t="shared" si="2"/>
        <v>42.784</v>
      </c>
      <c r="E28" s="25">
        <f t="shared" si="3"/>
        <v>43</v>
      </c>
      <c r="F28" s="33">
        <f t="shared" si="4"/>
        <v>7.640000000000001</v>
      </c>
      <c r="G28" s="25">
        <f t="shared" si="8"/>
        <v>8</v>
      </c>
      <c r="H28" s="185">
        <f t="shared" si="5"/>
        <v>2190</v>
      </c>
      <c r="I28" s="26">
        <f t="shared" si="6"/>
        <v>2801</v>
      </c>
      <c r="J28" s="174">
        <f t="shared" si="7"/>
        <v>1834</v>
      </c>
      <c r="K28" s="8"/>
      <c r="L28" s="8"/>
    </row>
    <row r="29" spans="1:12" s="2" customFormat="1" ht="33" customHeight="1">
      <c r="A29" s="23">
        <v>25</v>
      </c>
      <c r="B29" s="179">
        <f t="shared" si="0"/>
        <v>637</v>
      </c>
      <c r="C29" s="24">
        <f t="shared" si="1"/>
        <v>2229</v>
      </c>
      <c r="D29" s="31">
        <f t="shared" si="2"/>
        <v>44.56666666666666</v>
      </c>
      <c r="E29" s="25">
        <f t="shared" si="3"/>
        <v>45</v>
      </c>
      <c r="F29" s="33">
        <f t="shared" si="4"/>
        <v>7.958333333333334</v>
      </c>
      <c r="G29" s="25">
        <f t="shared" si="8"/>
        <v>8</v>
      </c>
      <c r="H29" s="185">
        <f t="shared" si="5"/>
        <v>2282</v>
      </c>
      <c r="I29" s="26">
        <f t="shared" si="6"/>
        <v>2919</v>
      </c>
      <c r="J29" s="174">
        <f t="shared" si="7"/>
        <v>1910</v>
      </c>
      <c r="K29" s="8"/>
      <c r="L29" s="8"/>
    </row>
    <row r="30" spans="1:12" s="2" customFormat="1" ht="33" customHeight="1">
      <c r="A30" s="23">
        <v>26</v>
      </c>
      <c r="B30" s="179">
        <f t="shared" si="0"/>
        <v>662</v>
      </c>
      <c r="C30" s="24">
        <f t="shared" si="1"/>
        <v>2318</v>
      </c>
      <c r="D30" s="31">
        <f t="shared" si="2"/>
        <v>46.349333333333334</v>
      </c>
      <c r="E30" s="25">
        <f t="shared" si="3"/>
        <v>46</v>
      </c>
      <c r="F30" s="33">
        <f t="shared" si="4"/>
        <v>8.276666666666667</v>
      </c>
      <c r="G30" s="25">
        <f t="shared" si="8"/>
        <v>8</v>
      </c>
      <c r="H30" s="185">
        <f t="shared" si="5"/>
        <v>2372</v>
      </c>
      <c r="I30" s="26">
        <f t="shared" si="6"/>
        <v>3034</v>
      </c>
      <c r="J30" s="174">
        <f t="shared" si="7"/>
        <v>1986</v>
      </c>
      <c r="K30" s="8"/>
      <c r="L30" s="8"/>
    </row>
    <row r="31" spans="1:12" s="2" customFormat="1" ht="33" customHeight="1">
      <c r="A31" s="23">
        <v>27</v>
      </c>
      <c r="B31" s="179">
        <f t="shared" si="0"/>
        <v>688</v>
      </c>
      <c r="C31" s="24">
        <f t="shared" si="1"/>
        <v>2407</v>
      </c>
      <c r="D31" s="31">
        <f t="shared" si="2"/>
        <v>48.132</v>
      </c>
      <c r="E31" s="25">
        <f t="shared" si="3"/>
        <v>48</v>
      </c>
      <c r="F31" s="33">
        <f t="shared" si="4"/>
        <v>8.595</v>
      </c>
      <c r="G31" s="25">
        <f>ROUNDUP(F31,0)</f>
        <v>9</v>
      </c>
      <c r="H31" s="185">
        <f t="shared" si="5"/>
        <v>2464</v>
      </c>
      <c r="I31" s="26">
        <f t="shared" si="6"/>
        <v>3152</v>
      </c>
      <c r="J31" s="174">
        <f t="shared" si="7"/>
        <v>2063</v>
      </c>
      <c r="K31" s="8"/>
      <c r="L31" s="8"/>
    </row>
    <row r="32" spans="1:12" s="2" customFormat="1" ht="33" customHeight="1">
      <c r="A32" s="23">
        <v>28</v>
      </c>
      <c r="B32" s="179">
        <f t="shared" si="0"/>
        <v>713</v>
      </c>
      <c r="C32" s="24">
        <f t="shared" si="1"/>
        <v>2496</v>
      </c>
      <c r="D32" s="31">
        <f t="shared" si="2"/>
        <v>49.91466666666666</v>
      </c>
      <c r="E32" s="25">
        <f t="shared" si="3"/>
        <v>50</v>
      </c>
      <c r="F32" s="33">
        <f t="shared" si="4"/>
        <v>8.913333333333334</v>
      </c>
      <c r="G32" s="25">
        <f>ROUND(F32,0)</f>
        <v>9</v>
      </c>
      <c r="H32" s="185">
        <f t="shared" si="5"/>
        <v>2555</v>
      </c>
      <c r="I32" s="26">
        <f t="shared" si="6"/>
        <v>3268</v>
      </c>
      <c r="J32" s="174">
        <f t="shared" si="7"/>
        <v>2139</v>
      </c>
      <c r="K32" s="8"/>
      <c r="L32" s="8"/>
    </row>
    <row r="33" spans="1:12" s="2" customFormat="1" ht="33" customHeight="1">
      <c r="A33" s="23">
        <v>29</v>
      </c>
      <c r="B33" s="179">
        <f t="shared" si="0"/>
        <v>739</v>
      </c>
      <c r="C33" s="24">
        <f t="shared" si="1"/>
        <v>2584</v>
      </c>
      <c r="D33" s="31">
        <f t="shared" si="2"/>
        <v>51.69733333333333</v>
      </c>
      <c r="E33" s="25">
        <f t="shared" si="3"/>
        <v>52</v>
      </c>
      <c r="F33" s="33">
        <f t="shared" si="4"/>
        <v>9.231666666666667</v>
      </c>
      <c r="G33" s="25">
        <f>ROUND(F33,0)</f>
        <v>9</v>
      </c>
      <c r="H33" s="185">
        <f t="shared" si="5"/>
        <v>2645</v>
      </c>
      <c r="I33" s="26">
        <f t="shared" si="6"/>
        <v>3384</v>
      </c>
      <c r="J33" s="174">
        <f t="shared" si="7"/>
        <v>2216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764</v>
      </c>
      <c r="C34" s="28">
        <f t="shared" si="1"/>
        <v>2674</v>
      </c>
      <c r="D34" s="31">
        <f t="shared" si="2"/>
        <v>53.48</v>
      </c>
      <c r="E34" s="29">
        <f t="shared" si="3"/>
        <v>53</v>
      </c>
      <c r="F34" s="33">
        <f t="shared" si="4"/>
        <v>9.55</v>
      </c>
      <c r="G34" s="29">
        <f>ROUND(F34,0)</f>
        <v>10</v>
      </c>
      <c r="H34" s="186">
        <f t="shared" si="5"/>
        <v>2737</v>
      </c>
      <c r="I34" s="30">
        <f t="shared" si="6"/>
        <v>3501</v>
      </c>
      <c r="J34" s="175">
        <f t="shared" si="7"/>
        <v>2292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40100</v>
      </c>
    </row>
    <row r="3" spans="1:12" ht="33" customHeight="1">
      <c r="A3" s="341"/>
      <c r="B3" s="345">
        <v>40100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27</v>
      </c>
      <c r="C5" s="19">
        <f aca="true" t="shared" si="1" ref="C5:C34">ROUND($B$3*$A5/30*$L$3*70/100,0)+ROUND($B$3*$A5/30*$L$4*70/100,0)</f>
        <v>93</v>
      </c>
      <c r="D5" s="20">
        <f aca="true" t="shared" si="2" ref="D5:D34">$B$3*$L$5/30*$A5</f>
        <v>1.8713333333333333</v>
      </c>
      <c r="E5" s="21">
        <f aca="true" t="shared" si="3" ref="E5:E34">ROUND(D5,0)</f>
        <v>2</v>
      </c>
      <c r="F5" s="32">
        <f aca="true" t="shared" si="4" ref="F5:F34">$B$3*$L$6/30*$A5</f>
        <v>0.33416666666666667</v>
      </c>
      <c r="G5" s="21">
        <f>ROUNDUP(F5,0)</f>
        <v>1</v>
      </c>
      <c r="H5" s="184">
        <f aca="true" t="shared" si="5" ref="H5:H34">C5+E5+G5</f>
        <v>96</v>
      </c>
      <c r="I5" s="22">
        <f aca="true" t="shared" si="6" ref="I5:I34">B5+H5</f>
        <v>123</v>
      </c>
      <c r="J5" s="173">
        <f aca="true" t="shared" si="7" ref="J5:J34">ROUND($B$3*$L$7/30*A5,0)</f>
        <v>80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f t="shared" si="0"/>
        <v>53</v>
      </c>
      <c r="C6" s="24">
        <f t="shared" si="1"/>
        <v>187</v>
      </c>
      <c r="D6" s="31">
        <f t="shared" si="2"/>
        <v>3.7426666666666666</v>
      </c>
      <c r="E6" s="25">
        <f t="shared" si="3"/>
        <v>4</v>
      </c>
      <c r="F6" s="33">
        <f t="shared" si="4"/>
        <v>0.6683333333333333</v>
      </c>
      <c r="G6" s="25">
        <f>ROUNDUP(F6,0)</f>
        <v>1</v>
      </c>
      <c r="H6" s="185">
        <f t="shared" si="5"/>
        <v>192</v>
      </c>
      <c r="I6" s="26">
        <f t="shared" si="6"/>
        <v>245</v>
      </c>
      <c r="J6" s="174">
        <f t="shared" si="7"/>
        <v>160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80</v>
      </c>
      <c r="C7" s="24">
        <f t="shared" si="1"/>
        <v>281</v>
      </c>
      <c r="D7" s="31">
        <f t="shared" si="2"/>
        <v>5.614</v>
      </c>
      <c r="E7" s="25">
        <f t="shared" si="3"/>
        <v>6</v>
      </c>
      <c r="F7" s="33">
        <f t="shared" si="4"/>
        <v>1.0025</v>
      </c>
      <c r="G7" s="25">
        <f>ROUND(F7,0)</f>
        <v>1</v>
      </c>
      <c r="H7" s="185">
        <f t="shared" si="5"/>
        <v>288</v>
      </c>
      <c r="I7" s="26">
        <f t="shared" si="6"/>
        <v>368</v>
      </c>
      <c r="J7" s="174">
        <f t="shared" si="7"/>
        <v>241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f t="shared" si="0"/>
        <v>107</v>
      </c>
      <c r="C8" s="24">
        <f t="shared" si="1"/>
        <v>374</v>
      </c>
      <c r="D8" s="31">
        <f t="shared" si="2"/>
        <v>7.485333333333333</v>
      </c>
      <c r="E8" s="25">
        <f t="shared" si="3"/>
        <v>7</v>
      </c>
      <c r="F8" s="33">
        <f t="shared" si="4"/>
        <v>1.3366666666666667</v>
      </c>
      <c r="G8" s="25">
        <f aca="true" t="shared" si="8" ref="G8:G30">ROUND(F8,0)</f>
        <v>1</v>
      </c>
      <c r="H8" s="185">
        <f t="shared" si="5"/>
        <v>382</v>
      </c>
      <c r="I8" s="26">
        <f t="shared" si="6"/>
        <v>489</v>
      </c>
      <c r="J8" s="174">
        <f t="shared" si="7"/>
        <v>321</v>
      </c>
      <c r="K8" s="8"/>
      <c r="L8" s="8"/>
    </row>
    <row r="9" spans="1:12" s="2" customFormat="1" ht="33" customHeight="1">
      <c r="A9" s="23">
        <v>5</v>
      </c>
      <c r="B9" s="179">
        <f t="shared" si="0"/>
        <v>133</v>
      </c>
      <c r="C9" s="24">
        <f t="shared" si="1"/>
        <v>468</v>
      </c>
      <c r="D9" s="31">
        <f t="shared" si="2"/>
        <v>9.356666666666666</v>
      </c>
      <c r="E9" s="25">
        <f t="shared" si="3"/>
        <v>9</v>
      </c>
      <c r="F9" s="33">
        <f t="shared" si="4"/>
        <v>1.6708333333333334</v>
      </c>
      <c r="G9" s="25">
        <f t="shared" si="8"/>
        <v>2</v>
      </c>
      <c r="H9" s="185">
        <f t="shared" si="5"/>
        <v>479</v>
      </c>
      <c r="I9" s="26">
        <f t="shared" si="6"/>
        <v>612</v>
      </c>
      <c r="J9" s="174">
        <f t="shared" si="7"/>
        <v>401</v>
      </c>
      <c r="K9" s="8"/>
      <c r="L9" s="8"/>
    </row>
    <row r="10" spans="1:12" s="2" customFormat="1" ht="33" customHeight="1">
      <c r="A10" s="23">
        <v>6</v>
      </c>
      <c r="B10" s="179">
        <f t="shared" si="0"/>
        <v>160</v>
      </c>
      <c r="C10" s="24">
        <f t="shared" si="1"/>
        <v>561</v>
      </c>
      <c r="D10" s="31">
        <f t="shared" si="2"/>
        <v>11.228</v>
      </c>
      <c r="E10" s="25">
        <f t="shared" si="3"/>
        <v>11</v>
      </c>
      <c r="F10" s="33">
        <f t="shared" si="4"/>
        <v>2.005</v>
      </c>
      <c r="G10" s="25">
        <f t="shared" si="8"/>
        <v>2</v>
      </c>
      <c r="H10" s="185">
        <f t="shared" si="5"/>
        <v>574</v>
      </c>
      <c r="I10" s="26">
        <f t="shared" si="6"/>
        <v>734</v>
      </c>
      <c r="J10" s="174">
        <f t="shared" si="7"/>
        <v>481</v>
      </c>
      <c r="K10" s="309" t="s">
        <v>296</v>
      </c>
      <c r="L10" s="310">
        <f>ROUND($L2*0.0469*0.3,0)</f>
        <v>564</v>
      </c>
    </row>
    <row r="11" spans="1:12" s="2" customFormat="1" ht="33" customHeight="1">
      <c r="A11" s="23">
        <v>7</v>
      </c>
      <c r="B11" s="179">
        <f t="shared" si="0"/>
        <v>187</v>
      </c>
      <c r="C11" s="24">
        <f t="shared" si="1"/>
        <v>654</v>
      </c>
      <c r="D11" s="31">
        <f t="shared" si="2"/>
        <v>13.099333333333334</v>
      </c>
      <c r="E11" s="25">
        <f t="shared" si="3"/>
        <v>13</v>
      </c>
      <c r="F11" s="33">
        <f t="shared" si="4"/>
        <v>2.339166666666667</v>
      </c>
      <c r="G11" s="25">
        <f t="shared" si="8"/>
        <v>2</v>
      </c>
      <c r="H11" s="185">
        <f t="shared" si="5"/>
        <v>669</v>
      </c>
      <c r="I11" s="26">
        <f t="shared" si="6"/>
        <v>856</v>
      </c>
      <c r="J11" s="174">
        <f t="shared" si="7"/>
        <v>561</v>
      </c>
      <c r="K11" s="309" t="s">
        <v>297</v>
      </c>
      <c r="L11" s="311">
        <f>ROUND($L2*0.0469*0.6*(1+0.61),0)</f>
        <v>1817</v>
      </c>
    </row>
    <row r="12" spans="1:12" s="2" customFormat="1" ht="33" customHeight="1">
      <c r="A12" s="23">
        <v>8</v>
      </c>
      <c r="B12" s="179">
        <f t="shared" si="0"/>
        <v>213</v>
      </c>
      <c r="C12" s="24">
        <f t="shared" si="1"/>
        <v>749</v>
      </c>
      <c r="D12" s="31">
        <f t="shared" si="2"/>
        <v>14.970666666666666</v>
      </c>
      <c r="E12" s="25">
        <f t="shared" si="3"/>
        <v>15</v>
      </c>
      <c r="F12" s="33">
        <f t="shared" si="4"/>
        <v>2.6733333333333333</v>
      </c>
      <c r="G12" s="25">
        <f t="shared" si="8"/>
        <v>3</v>
      </c>
      <c r="H12" s="185">
        <f t="shared" si="5"/>
        <v>767</v>
      </c>
      <c r="I12" s="26">
        <f t="shared" si="6"/>
        <v>980</v>
      </c>
      <c r="J12" s="174">
        <f t="shared" si="7"/>
        <v>642</v>
      </c>
      <c r="K12" s="8"/>
      <c r="L12" s="8"/>
    </row>
    <row r="13" spans="1:12" s="2" customFormat="1" ht="33" customHeight="1">
      <c r="A13" s="23">
        <v>9</v>
      </c>
      <c r="B13" s="179">
        <f t="shared" si="0"/>
        <v>241</v>
      </c>
      <c r="C13" s="24">
        <f t="shared" si="1"/>
        <v>842</v>
      </c>
      <c r="D13" s="31">
        <f t="shared" si="2"/>
        <v>16.842</v>
      </c>
      <c r="E13" s="25">
        <f t="shared" si="3"/>
        <v>17</v>
      </c>
      <c r="F13" s="33">
        <f t="shared" si="4"/>
        <v>3.0075</v>
      </c>
      <c r="G13" s="25">
        <f t="shared" si="8"/>
        <v>3</v>
      </c>
      <c r="H13" s="185">
        <f t="shared" si="5"/>
        <v>862</v>
      </c>
      <c r="I13" s="26">
        <f t="shared" si="6"/>
        <v>1103</v>
      </c>
      <c r="J13" s="174">
        <f t="shared" si="7"/>
        <v>722</v>
      </c>
      <c r="K13" s="8"/>
      <c r="L13" s="8"/>
    </row>
    <row r="14" spans="1:12" s="2" customFormat="1" ht="33" customHeight="1">
      <c r="A14" s="23">
        <v>10</v>
      </c>
      <c r="B14" s="179">
        <f t="shared" si="0"/>
        <v>268</v>
      </c>
      <c r="C14" s="24">
        <f t="shared" si="1"/>
        <v>936</v>
      </c>
      <c r="D14" s="31">
        <f t="shared" si="2"/>
        <v>18.71333333333333</v>
      </c>
      <c r="E14" s="25">
        <f t="shared" si="3"/>
        <v>19</v>
      </c>
      <c r="F14" s="33">
        <f t="shared" si="4"/>
        <v>3.341666666666667</v>
      </c>
      <c r="G14" s="25">
        <f t="shared" si="8"/>
        <v>3</v>
      </c>
      <c r="H14" s="185">
        <f t="shared" si="5"/>
        <v>958</v>
      </c>
      <c r="I14" s="26">
        <f t="shared" si="6"/>
        <v>1226</v>
      </c>
      <c r="J14" s="174">
        <f t="shared" si="7"/>
        <v>802</v>
      </c>
      <c r="K14" s="8"/>
      <c r="L14" s="8"/>
    </row>
    <row r="15" spans="1:12" s="2" customFormat="1" ht="33" customHeight="1">
      <c r="A15" s="23">
        <v>11</v>
      </c>
      <c r="B15" s="179">
        <f t="shared" si="0"/>
        <v>294</v>
      </c>
      <c r="C15" s="24">
        <f t="shared" si="1"/>
        <v>1029</v>
      </c>
      <c r="D15" s="31">
        <f t="shared" si="2"/>
        <v>20.584666666666667</v>
      </c>
      <c r="E15" s="25">
        <f t="shared" si="3"/>
        <v>21</v>
      </c>
      <c r="F15" s="33">
        <f t="shared" si="4"/>
        <v>3.6758333333333333</v>
      </c>
      <c r="G15" s="25">
        <f t="shared" si="8"/>
        <v>4</v>
      </c>
      <c r="H15" s="185">
        <f t="shared" si="5"/>
        <v>1054</v>
      </c>
      <c r="I15" s="26">
        <f t="shared" si="6"/>
        <v>1348</v>
      </c>
      <c r="J15" s="174">
        <f t="shared" si="7"/>
        <v>882</v>
      </c>
      <c r="K15" s="8"/>
      <c r="L15" s="8"/>
    </row>
    <row r="16" spans="1:12" s="2" customFormat="1" ht="33" customHeight="1">
      <c r="A16" s="23">
        <v>12</v>
      </c>
      <c r="B16" s="179">
        <f t="shared" si="0"/>
        <v>321</v>
      </c>
      <c r="C16" s="24">
        <f t="shared" si="1"/>
        <v>1123</v>
      </c>
      <c r="D16" s="31">
        <f t="shared" si="2"/>
        <v>22.456</v>
      </c>
      <c r="E16" s="25">
        <f t="shared" si="3"/>
        <v>22</v>
      </c>
      <c r="F16" s="33">
        <f t="shared" si="4"/>
        <v>4.01</v>
      </c>
      <c r="G16" s="25">
        <f t="shared" si="8"/>
        <v>4</v>
      </c>
      <c r="H16" s="185">
        <f t="shared" si="5"/>
        <v>1149</v>
      </c>
      <c r="I16" s="26">
        <f t="shared" si="6"/>
        <v>1470</v>
      </c>
      <c r="J16" s="174">
        <f t="shared" si="7"/>
        <v>962</v>
      </c>
      <c r="K16" s="8"/>
      <c r="L16" s="8"/>
    </row>
    <row r="17" spans="1:12" s="2" customFormat="1" ht="33" customHeight="1">
      <c r="A17" s="23">
        <v>13</v>
      </c>
      <c r="B17" s="179">
        <f t="shared" si="0"/>
        <v>348</v>
      </c>
      <c r="C17" s="24">
        <f t="shared" si="1"/>
        <v>1217</v>
      </c>
      <c r="D17" s="31">
        <f t="shared" si="2"/>
        <v>24.327333333333332</v>
      </c>
      <c r="E17" s="25">
        <f t="shared" si="3"/>
        <v>24</v>
      </c>
      <c r="F17" s="33">
        <f t="shared" si="4"/>
        <v>4.344166666666666</v>
      </c>
      <c r="G17" s="25">
        <f t="shared" si="8"/>
        <v>4</v>
      </c>
      <c r="H17" s="185">
        <f t="shared" si="5"/>
        <v>1245</v>
      </c>
      <c r="I17" s="26">
        <f t="shared" si="6"/>
        <v>1593</v>
      </c>
      <c r="J17" s="174">
        <f t="shared" si="7"/>
        <v>1043</v>
      </c>
      <c r="K17" s="8"/>
      <c r="L17" s="8"/>
    </row>
    <row r="18" spans="1:12" s="2" customFormat="1" ht="33" customHeight="1">
      <c r="A18" s="23">
        <v>14</v>
      </c>
      <c r="B18" s="179">
        <f t="shared" si="0"/>
        <v>374</v>
      </c>
      <c r="C18" s="24">
        <f t="shared" si="1"/>
        <v>1310</v>
      </c>
      <c r="D18" s="31">
        <f t="shared" si="2"/>
        <v>26.198666666666668</v>
      </c>
      <c r="E18" s="25">
        <f t="shared" si="3"/>
        <v>26</v>
      </c>
      <c r="F18" s="33">
        <f t="shared" si="4"/>
        <v>4.678333333333334</v>
      </c>
      <c r="G18" s="25">
        <f t="shared" si="8"/>
        <v>5</v>
      </c>
      <c r="H18" s="185">
        <f t="shared" si="5"/>
        <v>1341</v>
      </c>
      <c r="I18" s="26">
        <f t="shared" si="6"/>
        <v>1715</v>
      </c>
      <c r="J18" s="174">
        <f t="shared" si="7"/>
        <v>1123</v>
      </c>
      <c r="K18" s="8"/>
      <c r="L18" s="8"/>
    </row>
    <row r="19" spans="1:12" s="2" customFormat="1" ht="33" customHeight="1">
      <c r="A19" s="23">
        <v>15</v>
      </c>
      <c r="B19" s="179">
        <f t="shared" si="0"/>
        <v>401</v>
      </c>
      <c r="C19" s="24">
        <f t="shared" si="1"/>
        <v>1403</v>
      </c>
      <c r="D19" s="31">
        <f t="shared" si="2"/>
        <v>28.07</v>
      </c>
      <c r="E19" s="25">
        <f t="shared" si="3"/>
        <v>28</v>
      </c>
      <c r="F19" s="33">
        <f t="shared" si="4"/>
        <v>5.0125</v>
      </c>
      <c r="G19" s="25">
        <f t="shared" si="8"/>
        <v>5</v>
      </c>
      <c r="H19" s="185">
        <f t="shared" si="5"/>
        <v>1436</v>
      </c>
      <c r="I19" s="26">
        <f t="shared" si="6"/>
        <v>1837</v>
      </c>
      <c r="J19" s="174">
        <f t="shared" si="7"/>
        <v>1203</v>
      </c>
      <c r="K19" s="8"/>
      <c r="L19" s="8"/>
    </row>
    <row r="20" spans="1:12" s="2" customFormat="1" ht="33" customHeight="1">
      <c r="A20" s="23">
        <v>16</v>
      </c>
      <c r="B20" s="179">
        <f t="shared" si="0"/>
        <v>428</v>
      </c>
      <c r="C20" s="24">
        <f t="shared" si="1"/>
        <v>1497</v>
      </c>
      <c r="D20" s="31">
        <f t="shared" si="2"/>
        <v>29.941333333333333</v>
      </c>
      <c r="E20" s="25">
        <f t="shared" si="3"/>
        <v>30</v>
      </c>
      <c r="F20" s="33">
        <f t="shared" si="4"/>
        <v>5.346666666666667</v>
      </c>
      <c r="G20" s="25">
        <f t="shared" si="8"/>
        <v>5</v>
      </c>
      <c r="H20" s="185">
        <f t="shared" si="5"/>
        <v>1532</v>
      </c>
      <c r="I20" s="26">
        <f t="shared" si="6"/>
        <v>1960</v>
      </c>
      <c r="J20" s="174">
        <f t="shared" si="7"/>
        <v>1283</v>
      </c>
      <c r="K20" s="8"/>
      <c r="L20" s="8"/>
    </row>
    <row r="21" spans="1:12" s="2" customFormat="1" ht="33" customHeight="1">
      <c r="A21" s="23">
        <v>17</v>
      </c>
      <c r="B21" s="179">
        <f t="shared" si="0"/>
        <v>454</v>
      </c>
      <c r="C21" s="24">
        <f t="shared" si="1"/>
        <v>1591</v>
      </c>
      <c r="D21" s="31">
        <f t="shared" si="2"/>
        <v>31.812666666666665</v>
      </c>
      <c r="E21" s="25">
        <f t="shared" si="3"/>
        <v>32</v>
      </c>
      <c r="F21" s="33">
        <f t="shared" si="4"/>
        <v>5.680833333333333</v>
      </c>
      <c r="G21" s="25">
        <f t="shared" si="8"/>
        <v>6</v>
      </c>
      <c r="H21" s="185">
        <f t="shared" si="5"/>
        <v>1629</v>
      </c>
      <c r="I21" s="26">
        <f t="shared" si="6"/>
        <v>2083</v>
      </c>
      <c r="J21" s="174">
        <f t="shared" si="7"/>
        <v>1363</v>
      </c>
      <c r="K21" s="8"/>
      <c r="L21" s="8"/>
    </row>
    <row r="22" spans="1:12" s="2" customFormat="1" ht="33" customHeight="1">
      <c r="A22" s="23">
        <v>18</v>
      </c>
      <c r="B22" s="179">
        <f t="shared" si="0"/>
        <v>481</v>
      </c>
      <c r="C22" s="24">
        <f t="shared" si="1"/>
        <v>1684</v>
      </c>
      <c r="D22" s="31">
        <f t="shared" si="2"/>
        <v>33.684</v>
      </c>
      <c r="E22" s="25">
        <f t="shared" si="3"/>
        <v>34</v>
      </c>
      <c r="F22" s="33">
        <f t="shared" si="4"/>
        <v>6.015</v>
      </c>
      <c r="G22" s="25">
        <f t="shared" si="8"/>
        <v>6</v>
      </c>
      <c r="H22" s="185">
        <f t="shared" si="5"/>
        <v>1724</v>
      </c>
      <c r="I22" s="26">
        <f t="shared" si="6"/>
        <v>2205</v>
      </c>
      <c r="J22" s="174">
        <f t="shared" si="7"/>
        <v>1444</v>
      </c>
      <c r="K22" s="8"/>
      <c r="L22" s="8"/>
    </row>
    <row r="23" spans="1:12" s="2" customFormat="1" ht="33" customHeight="1">
      <c r="A23" s="23">
        <v>19</v>
      </c>
      <c r="B23" s="179">
        <f t="shared" si="0"/>
        <v>508</v>
      </c>
      <c r="C23" s="24">
        <f t="shared" si="1"/>
        <v>1778</v>
      </c>
      <c r="D23" s="31">
        <f t="shared" si="2"/>
        <v>35.55533333333333</v>
      </c>
      <c r="E23" s="25">
        <f t="shared" si="3"/>
        <v>36</v>
      </c>
      <c r="F23" s="33">
        <f t="shared" si="4"/>
        <v>6.349166666666667</v>
      </c>
      <c r="G23" s="25">
        <f t="shared" si="8"/>
        <v>6</v>
      </c>
      <c r="H23" s="185">
        <f t="shared" si="5"/>
        <v>1820</v>
      </c>
      <c r="I23" s="26">
        <f t="shared" si="6"/>
        <v>2328</v>
      </c>
      <c r="J23" s="174">
        <f t="shared" si="7"/>
        <v>1524</v>
      </c>
      <c r="K23" s="8"/>
      <c r="L23" s="8"/>
    </row>
    <row r="24" spans="1:12" s="2" customFormat="1" ht="33" customHeight="1">
      <c r="A24" s="23">
        <v>20</v>
      </c>
      <c r="B24" s="179">
        <f t="shared" si="0"/>
        <v>534</v>
      </c>
      <c r="C24" s="24">
        <f t="shared" si="1"/>
        <v>1871</v>
      </c>
      <c r="D24" s="31">
        <f t="shared" si="2"/>
        <v>37.42666666666666</v>
      </c>
      <c r="E24" s="25">
        <f t="shared" si="3"/>
        <v>37</v>
      </c>
      <c r="F24" s="33">
        <f t="shared" si="4"/>
        <v>6.683333333333334</v>
      </c>
      <c r="G24" s="25">
        <f t="shared" si="8"/>
        <v>7</v>
      </c>
      <c r="H24" s="185">
        <f t="shared" si="5"/>
        <v>1915</v>
      </c>
      <c r="I24" s="26">
        <f t="shared" si="6"/>
        <v>2449</v>
      </c>
      <c r="J24" s="174">
        <f t="shared" si="7"/>
        <v>1604</v>
      </c>
      <c r="K24" s="8"/>
      <c r="L24" s="8"/>
    </row>
    <row r="25" spans="1:12" s="2" customFormat="1" ht="33" customHeight="1">
      <c r="A25" s="23">
        <v>21</v>
      </c>
      <c r="B25" s="179">
        <f t="shared" si="0"/>
        <v>561</v>
      </c>
      <c r="C25" s="24">
        <f t="shared" si="1"/>
        <v>1964</v>
      </c>
      <c r="D25" s="31">
        <f t="shared" si="2"/>
        <v>39.298</v>
      </c>
      <c r="E25" s="25">
        <f t="shared" si="3"/>
        <v>39</v>
      </c>
      <c r="F25" s="33">
        <f t="shared" si="4"/>
        <v>7.0175</v>
      </c>
      <c r="G25" s="25">
        <f t="shared" si="8"/>
        <v>7</v>
      </c>
      <c r="H25" s="185">
        <f t="shared" si="5"/>
        <v>2010</v>
      </c>
      <c r="I25" s="26">
        <f t="shared" si="6"/>
        <v>2571</v>
      </c>
      <c r="J25" s="174">
        <f t="shared" si="7"/>
        <v>1684</v>
      </c>
      <c r="K25" s="8"/>
      <c r="L25" s="8"/>
    </row>
    <row r="26" spans="1:12" s="2" customFormat="1" ht="33" customHeight="1">
      <c r="A26" s="23">
        <v>22</v>
      </c>
      <c r="B26" s="179">
        <f t="shared" si="0"/>
        <v>588</v>
      </c>
      <c r="C26" s="24">
        <f t="shared" si="1"/>
        <v>2059</v>
      </c>
      <c r="D26" s="31">
        <f t="shared" si="2"/>
        <v>41.169333333333334</v>
      </c>
      <c r="E26" s="25">
        <f t="shared" si="3"/>
        <v>41</v>
      </c>
      <c r="F26" s="33">
        <f t="shared" si="4"/>
        <v>7.351666666666667</v>
      </c>
      <c r="G26" s="25">
        <f t="shared" si="8"/>
        <v>7</v>
      </c>
      <c r="H26" s="185">
        <f t="shared" si="5"/>
        <v>2107</v>
      </c>
      <c r="I26" s="26">
        <f t="shared" si="6"/>
        <v>2695</v>
      </c>
      <c r="J26" s="174">
        <f t="shared" si="7"/>
        <v>1764</v>
      </c>
      <c r="K26" s="8"/>
      <c r="L26" s="8"/>
    </row>
    <row r="27" spans="1:12" s="2" customFormat="1" ht="33" customHeight="1">
      <c r="A27" s="23">
        <v>23</v>
      </c>
      <c r="B27" s="179">
        <f t="shared" si="0"/>
        <v>614</v>
      </c>
      <c r="C27" s="24">
        <f t="shared" si="1"/>
        <v>2152</v>
      </c>
      <c r="D27" s="31">
        <f t="shared" si="2"/>
        <v>43.04066666666667</v>
      </c>
      <c r="E27" s="25">
        <f t="shared" si="3"/>
        <v>43</v>
      </c>
      <c r="F27" s="33">
        <f t="shared" si="4"/>
        <v>7.685833333333333</v>
      </c>
      <c r="G27" s="25">
        <f t="shared" si="8"/>
        <v>8</v>
      </c>
      <c r="H27" s="185">
        <f t="shared" si="5"/>
        <v>2203</v>
      </c>
      <c r="I27" s="26">
        <f t="shared" si="6"/>
        <v>2817</v>
      </c>
      <c r="J27" s="174">
        <f t="shared" si="7"/>
        <v>1845</v>
      </c>
      <c r="K27" s="8"/>
      <c r="L27" s="8"/>
    </row>
    <row r="28" spans="1:12" s="2" customFormat="1" ht="33" customHeight="1">
      <c r="A28" s="23">
        <v>24</v>
      </c>
      <c r="B28" s="179">
        <f t="shared" si="0"/>
        <v>641</v>
      </c>
      <c r="C28" s="24">
        <f t="shared" si="1"/>
        <v>2246</v>
      </c>
      <c r="D28" s="31">
        <f t="shared" si="2"/>
        <v>44.912</v>
      </c>
      <c r="E28" s="25">
        <f t="shared" si="3"/>
        <v>45</v>
      </c>
      <c r="F28" s="33">
        <f t="shared" si="4"/>
        <v>8.02</v>
      </c>
      <c r="G28" s="25">
        <f t="shared" si="8"/>
        <v>8</v>
      </c>
      <c r="H28" s="185">
        <f t="shared" si="5"/>
        <v>2299</v>
      </c>
      <c r="I28" s="26">
        <f t="shared" si="6"/>
        <v>2940</v>
      </c>
      <c r="J28" s="174">
        <f t="shared" si="7"/>
        <v>1925</v>
      </c>
      <c r="K28" s="8"/>
      <c r="L28" s="8"/>
    </row>
    <row r="29" spans="1:12" s="2" customFormat="1" ht="33" customHeight="1">
      <c r="A29" s="23">
        <v>25</v>
      </c>
      <c r="B29" s="179">
        <f t="shared" si="0"/>
        <v>669</v>
      </c>
      <c r="C29" s="24">
        <f t="shared" si="1"/>
        <v>2339</v>
      </c>
      <c r="D29" s="31">
        <f t="shared" si="2"/>
        <v>46.78333333333333</v>
      </c>
      <c r="E29" s="25">
        <f t="shared" si="3"/>
        <v>47</v>
      </c>
      <c r="F29" s="33">
        <f t="shared" si="4"/>
        <v>8.354166666666666</v>
      </c>
      <c r="G29" s="25">
        <f t="shared" si="8"/>
        <v>8</v>
      </c>
      <c r="H29" s="185">
        <f t="shared" si="5"/>
        <v>2394</v>
      </c>
      <c r="I29" s="26">
        <f t="shared" si="6"/>
        <v>3063</v>
      </c>
      <c r="J29" s="174">
        <f t="shared" si="7"/>
        <v>2005</v>
      </c>
      <c r="K29" s="8"/>
      <c r="L29" s="8"/>
    </row>
    <row r="30" spans="1:12" s="2" customFormat="1" ht="33" customHeight="1">
      <c r="A30" s="23">
        <v>26</v>
      </c>
      <c r="B30" s="179">
        <f t="shared" si="0"/>
        <v>696</v>
      </c>
      <c r="C30" s="24">
        <f t="shared" si="1"/>
        <v>2432</v>
      </c>
      <c r="D30" s="31">
        <f t="shared" si="2"/>
        <v>48.654666666666664</v>
      </c>
      <c r="E30" s="25">
        <f t="shared" si="3"/>
        <v>49</v>
      </c>
      <c r="F30" s="33">
        <f t="shared" si="4"/>
        <v>8.688333333333333</v>
      </c>
      <c r="G30" s="25">
        <f t="shared" si="8"/>
        <v>9</v>
      </c>
      <c r="H30" s="185">
        <f t="shared" si="5"/>
        <v>2490</v>
      </c>
      <c r="I30" s="26">
        <f t="shared" si="6"/>
        <v>3186</v>
      </c>
      <c r="J30" s="174">
        <f t="shared" si="7"/>
        <v>2085</v>
      </c>
      <c r="K30" s="8"/>
      <c r="L30" s="8"/>
    </row>
    <row r="31" spans="1:12" s="2" customFormat="1" ht="33" customHeight="1">
      <c r="A31" s="23">
        <v>27</v>
      </c>
      <c r="B31" s="179">
        <f t="shared" si="0"/>
        <v>722</v>
      </c>
      <c r="C31" s="24">
        <f t="shared" si="1"/>
        <v>2527</v>
      </c>
      <c r="D31" s="31">
        <f t="shared" si="2"/>
        <v>50.525999999999996</v>
      </c>
      <c r="E31" s="25">
        <f t="shared" si="3"/>
        <v>51</v>
      </c>
      <c r="F31" s="33">
        <f t="shared" si="4"/>
        <v>9.0225</v>
      </c>
      <c r="G31" s="25">
        <f>ROUNDUP(F31,0)</f>
        <v>10</v>
      </c>
      <c r="H31" s="185">
        <f t="shared" si="5"/>
        <v>2588</v>
      </c>
      <c r="I31" s="26">
        <f t="shared" si="6"/>
        <v>3310</v>
      </c>
      <c r="J31" s="174">
        <f t="shared" si="7"/>
        <v>2165</v>
      </c>
      <c r="K31" s="8"/>
      <c r="L31" s="8"/>
    </row>
    <row r="32" spans="1:12" s="2" customFormat="1" ht="33" customHeight="1">
      <c r="A32" s="23">
        <v>28</v>
      </c>
      <c r="B32" s="179">
        <f t="shared" si="0"/>
        <v>749</v>
      </c>
      <c r="C32" s="24">
        <f t="shared" si="1"/>
        <v>2620</v>
      </c>
      <c r="D32" s="31">
        <f t="shared" si="2"/>
        <v>52.397333333333336</v>
      </c>
      <c r="E32" s="25">
        <f t="shared" si="3"/>
        <v>52</v>
      </c>
      <c r="F32" s="33">
        <f t="shared" si="4"/>
        <v>9.356666666666667</v>
      </c>
      <c r="G32" s="25">
        <f>ROUND(F32,0)</f>
        <v>9</v>
      </c>
      <c r="H32" s="185">
        <f t="shared" si="5"/>
        <v>2681</v>
      </c>
      <c r="I32" s="26">
        <f t="shared" si="6"/>
        <v>3430</v>
      </c>
      <c r="J32" s="174">
        <f t="shared" si="7"/>
        <v>2246</v>
      </c>
      <c r="K32" s="8"/>
      <c r="L32" s="8"/>
    </row>
    <row r="33" spans="1:12" s="2" customFormat="1" ht="33" customHeight="1">
      <c r="A33" s="23">
        <v>29</v>
      </c>
      <c r="B33" s="179">
        <f t="shared" si="0"/>
        <v>776</v>
      </c>
      <c r="C33" s="24">
        <f t="shared" si="1"/>
        <v>2713</v>
      </c>
      <c r="D33" s="31">
        <f t="shared" si="2"/>
        <v>54.26866666666667</v>
      </c>
      <c r="E33" s="25">
        <f t="shared" si="3"/>
        <v>54</v>
      </c>
      <c r="F33" s="33">
        <f t="shared" si="4"/>
        <v>9.690833333333334</v>
      </c>
      <c r="G33" s="25">
        <f>ROUND(F33,0)</f>
        <v>10</v>
      </c>
      <c r="H33" s="185">
        <f t="shared" si="5"/>
        <v>2777</v>
      </c>
      <c r="I33" s="26">
        <f t="shared" si="6"/>
        <v>3553</v>
      </c>
      <c r="J33" s="174">
        <f t="shared" si="7"/>
        <v>2326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802</v>
      </c>
      <c r="C34" s="28">
        <f t="shared" si="1"/>
        <v>2807</v>
      </c>
      <c r="D34" s="31">
        <f t="shared" si="2"/>
        <v>56.14</v>
      </c>
      <c r="E34" s="29">
        <f t="shared" si="3"/>
        <v>56</v>
      </c>
      <c r="F34" s="33">
        <f t="shared" si="4"/>
        <v>10.025</v>
      </c>
      <c r="G34" s="29">
        <f>ROUND(F34,0)</f>
        <v>10</v>
      </c>
      <c r="H34" s="186">
        <f t="shared" si="5"/>
        <v>2873</v>
      </c>
      <c r="I34" s="30">
        <f t="shared" si="6"/>
        <v>3675</v>
      </c>
      <c r="J34" s="175">
        <f t="shared" si="7"/>
        <v>2406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42000</v>
      </c>
    </row>
    <row r="3" spans="1:12" ht="33" customHeight="1">
      <c r="A3" s="341"/>
      <c r="B3" s="345">
        <v>42000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28</v>
      </c>
      <c r="C5" s="19">
        <f aca="true" t="shared" si="1" ref="C5:C34">ROUND($B$3*$A5/30*$L$3*70/100,0)+ROUND($B$3*$A5/30*$L$4*70/100,0)</f>
        <v>98</v>
      </c>
      <c r="D5" s="20">
        <f aca="true" t="shared" si="2" ref="D5:D34">$B$3*$L$5/30*$A5</f>
        <v>1.96</v>
      </c>
      <c r="E5" s="21">
        <f aca="true" t="shared" si="3" ref="E5:E34">ROUND(D5,0)</f>
        <v>2</v>
      </c>
      <c r="F5" s="32">
        <f aca="true" t="shared" si="4" ref="F5:F34">$B$3*$L$6/30*$A5</f>
        <v>0.35</v>
      </c>
      <c r="G5" s="21">
        <f>ROUNDUP(F5,0)</f>
        <v>1</v>
      </c>
      <c r="H5" s="184">
        <f aca="true" t="shared" si="5" ref="H5:H34">C5+E5+G5</f>
        <v>101</v>
      </c>
      <c r="I5" s="22">
        <f aca="true" t="shared" si="6" ref="I5:I34">B5+H5</f>
        <v>129</v>
      </c>
      <c r="J5" s="173">
        <f aca="true" t="shared" si="7" ref="J5:J34">ROUND($B$3*$L$7/30*A5,0)</f>
        <v>84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56</v>
      </c>
      <c r="C6" s="24">
        <f t="shared" si="1"/>
        <v>196</v>
      </c>
      <c r="D6" s="31">
        <f t="shared" si="2"/>
        <v>3.92</v>
      </c>
      <c r="E6" s="25">
        <f t="shared" si="3"/>
        <v>4</v>
      </c>
      <c r="F6" s="33">
        <f t="shared" si="4"/>
        <v>0.7</v>
      </c>
      <c r="G6" s="25">
        <f>ROUNDUP(F6,0)</f>
        <v>1</v>
      </c>
      <c r="H6" s="185">
        <f t="shared" si="5"/>
        <v>201</v>
      </c>
      <c r="I6" s="26">
        <f t="shared" si="6"/>
        <v>257</v>
      </c>
      <c r="J6" s="174">
        <f t="shared" si="7"/>
        <v>168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84</v>
      </c>
      <c r="C7" s="24">
        <f t="shared" si="1"/>
        <v>294</v>
      </c>
      <c r="D7" s="31">
        <f t="shared" si="2"/>
        <v>5.88</v>
      </c>
      <c r="E7" s="25">
        <f t="shared" si="3"/>
        <v>6</v>
      </c>
      <c r="F7" s="33">
        <f t="shared" si="4"/>
        <v>1.0499999999999998</v>
      </c>
      <c r="G7" s="25">
        <f aca="true" t="shared" si="8" ref="G7:G30">ROUND(F7,0)</f>
        <v>1</v>
      </c>
      <c r="H7" s="185">
        <f t="shared" si="5"/>
        <v>301</v>
      </c>
      <c r="I7" s="26">
        <f t="shared" si="6"/>
        <v>385</v>
      </c>
      <c r="J7" s="174">
        <f t="shared" si="7"/>
        <v>252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112</v>
      </c>
      <c r="C8" s="24">
        <f t="shared" si="1"/>
        <v>392</v>
      </c>
      <c r="D8" s="31">
        <f t="shared" si="2"/>
        <v>7.84</v>
      </c>
      <c r="E8" s="25">
        <f t="shared" si="3"/>
        <v>8</v>
      </c>
      <c r="F8" s="33">
        <f t="shared" si="4"/>
        <v>1.4</v>
      </c>
      <c r="G8" s="25">
        <f t="shared" si="8"/>
        <v>1</v>
      </c>
      <c r="H8" s="185">
        <f t="shared" si="5"/>
        <v>401</v>
      </c>
      <c r="I8" s="26">
        <f t="shared" si="6"/>
        <v>513</v>
      </c>
      <c r="J8" s="174">
        <f t="shared" si="7"/>
        <v>336</v>
      </c>
      <c r="K8" s="8"/>
      <c r="L8" s="8"/>
    </row>
    <row r="9" spans="1:12" s="2" customFormat="1" ht="33" customHeight="1">
      <c r="A9" s="23">
        <v>5</v>
      </c>
      <c r="B9" s="179">
        <f t="shared" si="0"/>
        <v>140</v>
      </c>
      <c r="C9" s="24">
        <f t="shared" si="1"/>
        <v>490</v>
      </c>
      <c r="D9" s="31">
        <f t="shared" si="2"/>
        <v>9.8</v>
      </c>
      <c r="E9" s="25">
        <f t="shared" si="3"/>
        <v>10</v>
      </c>
      <c r="F9" s="33">
        <f t="shared" si="4"/>
        <v>1.75</v>
      </c>
      <c r="G9" s="25">
        <f t="shared" si="8"/>
        <v>2</v>
      </c>
      <c r="H9" s="185">
        <f t="shared" si="5"/>
        <v>502</v>
      </c>
      <c r="I9" s="26">
        <f t="shared" si="6"/>
        <v>642</v>
      </c>
      <c r="J9" s="174">
        <f t="shared" si="7"/>
        <v>420</v>
      </c>
      <c r="K9" s="8"/>
      <c r="L9" s="8"/>
    </row>
    <row r="10" spans="1:12" s="2" customFormat="1" ht="33" customHeight="1">
      <c r="A10" s="23">
        <v>6</v>
      </c>
      <c r="B10" s="179">
        <f t="shared" si="0"/>
        <v>168</v>
      </c>
      <c r="C10" s="24">
        <f t="shared" si="1"/>
        <v>588</v>
      </c>
      <c r="D10" s="31">
        <f t="shared" si="2"/>
        <v>11.76</v>
      </c>
      <c r="E10" s="25">
        <f t="shared" si="3"/>
        <v>12</v>
      </c>
      <c r="F10" s="33">
        <f t="shared" si="4"/>
        <v>2.0999999999999996</v>
      </c>
      <c r="G10" s="25">
        <f t="shared" si="8"/>
        <v>2</v>
      </c>
      <c r="H10" s="185">
        <f t="shared" si="5"/>
        <v>602</v>
      </c>
      <c r="I10" s="26">
        <f t="shared" si="6"/>
        <v>770</v>
      </c>
      <c r="J10" s="174">
        <f t="shared" si="7"/>
        <v>504</v>
      </c>
      <c r="K10" s="309" t="s">
        <v>296</v>
      </c>
      <c r="L10" s="310">
        <f>ROUND($L2*0.0469*0.3,0)</f>
        <v>591</v>
      </c>
    </row>
    <row r="11" spans="1:12" s="2" customFormat="1" ht="33" customHeight="1">
      <c r="A11" s="23">
        <v>7</v>
      </c>
      <c r="B11" s="179">
        <f t="shared" si="0"/>
        <v>196</v>
      </c>
      <c r="C11" s="24">
        <f t="shared" si="1"/>
        <v>686</v>
      </c>
      <c r="D11" s="31">
        <f t="shared" si="2"/>
        <v>13.719999999999999</v>
      </c>
      <c r="E11" s="25">
        <f t="shared" si="3"/>
        <v>14</v>
      </c>
      <c r="F11" s="33">
        <f t="shared" si="4"/>
        <v>2.4499999999999997</v>
      </c>
      <c r="G11" s="25">
        <f t="shared" si="8"/>
        <v>2</v>
      </c>
      <c r="H11" s="185">
        <f t="shared" si="5"/>
        <v>702</v>
      </c>
      <c r="I11" s="26">
        <f t="shared" si="6"/>
        <v>898</v>
      </c>
      <c r="J11" s="174">
        <f t="shared" si="7"/>
        <v>588</v>
      </c>
      <c r="K11" s="309" t="s">
        <v>297</v>
      </c>
      <c r="L11" s="311">
        <f>ROUND($L2*0.0469*0.6*(1+0.61),0)</f>
        <v>1903</v>
      </c>
    </row>
    <row r="12" spans="1:12" s="2" customFormat="1" ht="33" customHeight="1">
      <c r="A12" s="23">
        <v>8</v>
      </c>
      <c r="B12" s="179">
        <f t="shared" si="0"/>
        <v>224</v>
      </c>
      <c r="C12" s="24">
        <f t="shared" si="1"/>
        <v>784</v>
      </c>
      <c r="D12" s="31">
        <f t="shared" si="2"/>
        <v>15.68</v>
      </c>
      <c r="E12" s="25">
        <f t="shared" si="3"/>
        <v>16</v>
      </c>
      <c r="F12" s="33">
        <f t="shared" si="4"/>
        <v>2.8</v>
      </c>
      <c r="G12" s="25">
        <f t="shared" si="8"/>
        <v>3</v>
      </c>
      <c r="H12" s="185">
        <f t="shared" si="5"/>
        <v>803</v>
      </c>
      <c r="I12" s="26">
        <f t="shared" si="6"/>
        <v>1027</v>
      </c>
      <c r="J12" s="174">
        <f t="shared" si="7"/>
        <v>672</v>
      </c>
      <c r="K12" s="8"/>
      <c r="L12" s="8"/>
    </row>
    <row r="13" spans="1:12" s="2" customFormat="1" ht="33" customHeight="1">
      <c r="A13" s="23">
        <v>9</v>
      </c>
      <c r="B13" s="179">
        <f t="shared" si="0"/>
        <v>252</v>
      </c>
      <c r="C13" s="24">
        <f t="shared" si="1"/>
        <v>882</v>
      </c>
      <c r="D13" s="31">
        <f t="shared" si="2"/>
        <v>17.64</v>
      </c>
      <c r="E13" s="25">
        <f t="shared" si="3"/>
        <v>18</v>
      </c>
      <c r="F13" s="33">
        <f t="shared" si="4"/>
        <v>3.15</v>
      </c>
      <c r="G13" s="25">
        <f t="shared" si="8"/>
        <v>3</v>
      </c>
      <c r="H13" s="185">
        <f t="shared" si="5"/>
        <v>903</v>
      </c>
      <c r="I13" s="26">
        <f t="shared" si="6"/>
        <v>1155</v>
      </c>
      <c r="J13" s="174">
        <f t="shared" si="7"/>
        <v>756</v>
      </c>
      <c r="K13" s="8"/>
      <c r="L13" s="8"/>
    </row>
    <row r="14" spans="1:12" s="2" customFormat="1" ht="33" customHeight="1">
      <c r="A14" s="23">
        <v>10</v>
      </c>
      <c r="B14" s="179">
        <f t="shared" si="0"/>
        <v>280</v>
      </c>
      <c r="C14" s="24">
        <f t="shared" si="1"/>
        <v>980</v>
      </c>
      <c r="D14" s="31">
        <f t="shared" si="2"/>
        <v>19.6</v>
      </c>
      <c r="E14" s="25">
        <f t="shared" si="3"/>
        <v>20</v>
      </c>
      <c r="F14" s="33">
        <f t="shared" si="4"/>
        <v>3.5</v>
      </c>
      <c r="G14" s="25">
        <f t="shared" si="8"/>
        <v>4</v>
      </c>
      <c r="H14" s="185">
        <f t="shared" si="5"/>
        <v>1004</v>
      </c>
      <c r="I14" s="26">
        <f t="shared" si="6"/>
        <v>1284</v>
      </c>
      <c r="J14" s="174">
        <f t="shared" si="7"/>
        <v>840</v>
      </c>
      <c r="K14" s="8"/>
      <c r="L14" s="8"/>
    </row>
    <row r="15" spans="1:12" s="2" customFormat="1" ht="33" customHeight="1">
      <c r="A15" s="23">
        <v>11</v>
      </c>
      <c r="B15" s="179">
        <f t="shared" si="0"/>
        <v>308</v>
      </c>
      <c r="C15" s="24">
        <f t="shared" si="1"/>
        <v>1078</v>
      </c>
      <c r="D15" s="31">
        <f t="shared" si="2"/>
        <v>21.56</v>
      </c>
      <c r="E15" s="25">
        <f t="shared" si="3"/>
        <v>22</v>
      </c>
      <c r="F15" s="33">
        <f t="shared" si="4"/>
        <v>3.8499999999999996</v>
      </c>
      <c r="G15" s="25">
        <f t="shared" si="8"/>
        <v>4</v>
      </c>
      <c r="H15" s="185">
        <f t="shared" si="5"/>
        <v>1104</v>
      </c>
      <c r="I15" s="26">
        <f t="shared" si="6"/>
        <v>1412</v>
      </c>
      <c r="J15" s="174">
        <f t="shared" si="7"/>
        <v>924</v>
      </c>
      <c r="K15" s="8"/>
      <c r="L15" s="8"/>
    </row>
    <row r="16" spans="1:12" s="2" customFormat="1" ht="33" customHeight="1">
      <c r="A16" s="23">
        <v>12</v>
      </c>
      <c r="B16" s="179">
        <f t="shared" si="0"/>
        <v>336</v>
      </c>
      <c r="C16" s="24">
        <f t="shared" si="1"/>
        <v>1176</v>
      </c>
      <c r="D16" s="31">
        <f t="shared" si="2"/>
        <v>23.52</v>
      </c>
      <c r="E16" s="25">
        <f t="shared" si="3"/>
        <v>24</v>
      </c>
      <c r="F16" s="33">
        <f t="shared" si="4"/>
        <v>4.199999999999999</v>
      </c>
      <c r="G16" s="25">
        <f t="shared" si="8"/>
        <v>4</v>
      </c>
      <c r="H16" s="185">
        <f t="shared" si="5"/>
        <v>1204</v>
      </c>
      <c r="I16" s="26">
        <f t="shared" si="6"/>
        <v>1540</v>
      </c>
      <c r="J16" s="174">
        <f t="shared" si="7"/>
        <v>1008</v>
      </c>
      <c r="K16" s="8"/>
      <c r="L16" s="8"/>
    </row>
    <row r="17" spans="1:12" s="2" customFormat="1" ht="33" customHeight="1">
      <c r="A17" s="23">
        <v>13</v>
      </c>
      <c r="B17" s="179">
        <f t="shared" si="0"/>
        <v>364</v>
      </c>
      <c r="C17" s="24">
        <f t="shared" si="1"/>
        <v>1274</v>
      </c>
      <c r="D17" s="31">
        <f t="shared" si="2"/>
        <v>25.48</v>
      </c>
      <c r="E17" s="25">
        <f t="shared" si="3"/>
        <v>25</v>
      </c>
      <c r="F17" s="33">
        <f t="shared" si="4"/>
        <v>4.55</v>
      </c>
      <c r="G17" s="25">
        <f t="shared" si="8"/>
        <v>5</v>
      </c>
      <c r="H17" s="185">
        <f t="shared" si="5"/>
        <v>1304</v>
      </c>
      <c r="I17" s="26">
        <f t="shared" si="6"/>
        <v>1668</v>
      </c>
      <c r="J17" s="174">
        <f t="shared" si="7"/>
        <v>1092</v>
      </c>
      <c r="K17" s="8"/>
      <c r="L17" s="8"/>
    </row>
    <row r="18" spans="1:12" s="2" customFormat="1" ht="33" customHeight="1">
      <c r="A18" s="23">
        <v>14</v>
      </c>
      <c r="B18" s="179">
        <f t="shared" si="0"/>
        <v>392</v>
      </c>
      <c r="C18" s="24">
        <f t="shared" si="1"/>
        <v>1372</v>
      </c>
      <c r="D18" s="31">
        <f t="shared" si="2"/>
        <v>27.439999999999998</v>
      </c>
      <c r="E18" s="25">
        <f t="shared" si="3"/>
        <v>27</v>
      </c>
      <c r="F18" s="33">
        <f t="shared" si="4"/>
        <v>4.8999999999999995</v>
      </c>
      <c r="G18" s="25">
        <f t="shared" si="8"/>
        <v>5</v>
      </c>
      <c r="H18" s="185">
        <f t="shared" si="5"/>
        <v>1404</v>
      </c>
      <c r="I18" s="26">
        <f t="shared" si="6"/>
        <v>1796</v>
      </c>
      <c r="J18" s="174">
        <f t="shared" si="7"/>
        <v>1176</v>
      </c>
      <c r="K18" s="8"/>
      <c r="L18" s="8"/>
    </row>
    <row r="19" spans="1:12" s="2" customFormat="1" ht="33" customHeight="1">
      <c r="A19" s="23">
        <v>15</v>
      </c>
      <c r="B19" s="179">
        <f t="shared" si="0"/>
        <v>420</v>
      </c>
      <c r="C19" s="24">
        <f t="shared" si="1"/>
        <v>1470</v>
      </c>
      <c r="D19" s="31">
        <f t="shared" si="2"/>
        <v>29.4</v>
      </c>
      <c r="E19" s="25">
        <f t="shared" si="3"/>
        <v>29</v>
      </c>
      <c r="F19" s="33">
        <f t="shared" si="4"/>
        <v>5.25</v>
      </c>
      <c r="G19" s="25">
        <f t="shared" si="8"/>
        <v>5</v>
      </c>
      <c r="H19" s="185">
        <f t="shared" si="5"/>
        <v>1504</v>
      </c>
      <c r="I19" s="26">
        <f t="shared" si="6"/>
        <v>1924</v>
      </c>
      <c r="J19" s="174">
        <f t="shared" si="7"/>
        <v>1260</v>
      </c>
      <c r="K19" s="8"/>
      <c r="L19" s="8"/>
    </row>
    <row r="20" spans="1:12" s="2" customFormat="1" ht="33" customHeight="1">
      <c r="A20" s="23">
        <v>16</v>
      </c>
      <c r="B20" s="179">
        <f t="shared" si="0"/>
        <v>448</v>
      </c>
      <c r="C20" s="24">
        <f t="shared" si="1"/>
        <v>1568</v>
      </c>
      <c r="D20" s="31">
        <f t="shared" si="2"/>
        <v>31.36</v>
      </c>
      <c r="E20" s="25">
        <f t="shared" si="3"/>
        <v>31</v>
      </c>
      <c r="F20" s="33">
        <f t="shared" si="4"/>
        <v>5.6</v>
      </c>
      <c r="G20" s="25">
        <f t="shared" si="8"/>
        <v>6</v>
      </c>
      <c r="H20" s="185">
        <f t="shared" si="5"/>
        <v>1605</v>
      </c>
      <c r="I20" s="26">
        <f t="shared" si="6"/>
        <v>2053</v>
      </c>
      <c r="J20" s="174">
        <f t="shared" si="7"/>
        <v>1344</v>
      </c>
      <c r="K20" s="8"/>
      <c r="L20" s="8"/>
    </row>
    <row r="21" spans="1:12" s="2" customFormat="1" ht="33" customHeight="1">
      <c r="A21" s="23">
        <v>17</v>
      </c>
      <c r="B21" s="179">
        <f t="shared" si="0"/>
        <v>476</v>
      </c>
      <c r="C21" s="24">
        <f t="shared" si="1"/>
        <v>1666</v>
      </c>
      <c r="D21" s="31">
        <f t="shared" si="2"/>
        <v>33.32</v>
      </c>
      <c r="E21" s="25">
        <f t="shared" si="3"/>
        <v>33</v>
      </c>
      <c r="F21" s="33">
        <f t="shared" si="4"/>
        <v>5.949999999999999</v>
      </c>
      <c r="G21" s="25">
        <f t="shared" si="8"/>
        <v>6</v>
      </c>
      <c r="H21" s="185">
        <f t="shared" si="5"/>
        <v>1705</v>
      </c>
      <c r="I21" s="26">
        <f t="shared" si="6"/>
        <v>2181</v>
      </c>
      <c r="J21" s="174">
        <f t="shared" si="7"/>
        <v>1428</v>
      </c>
      <c r="K21" s="8"/>
      <c r="L21" s="8"/>
    </row>
    <row r="22" spans="1:12" s="2" customFormat="1" ht="33" customHeight="1">
      <c r="A22" s="23">
        <v>18</v>
      </c>
      <c r="B22" s="179">
        <f t="shared" si="0"/>
        <v>504</v>
      </c>
      <c r="C22" s="24">
        <f t="shared" si="1"/>
        <v>1764</v>
      </c>
      <c r="D22" s="31">
        <f t="shared" si="2"/>
        <v>35.28</v>
      </c>
      <c r="E22" s="25">
        <f t="shared" si="3"/>
        <v>35</v>
      </c>
      <c r="F22" s="33">
        <f t="shared" si="4"/>
        <v>6.3</v>
      </c>
      <c r="G22" s="25">
        <f t="shared" si="8"/>
        <v>6</v>
      </c>
      <c r="H22" s="185">
        <f t="shared" si="5"/>
        <v>1805</v>
      </c>
      <c r="I22" s="26">
        <f t="shared" si="6"/>
        <v>2309</v>
      </c>
      <c r="J22" s="174">
        <f t="shared" si="7"/>
        <v>1512</v>
      </c>
      <c r="K22" s="8"/>
      <c r="L22" s="8"/>
    </row>
    <row r="23" spans="1:12" s="2" customFormat="1" ht="33" customHeight="1">
      <c r="A23" s="23">
        <v>19</v>
      </c>
      <c r="B23" s="179">
        <f t="shared" si="0"/>
        <v>532</v>
      </c>
      <c r="C23" s="24">
        <f t="shared" si="1"/>
        <v>1862</v>
      </c>
      <c r="D23" s="31">
        <f t="shared" si="2"/>
        <v>37.24</v>
      </c>
      <c r="E23" s="25">
        <f t="shared" si="3"/>
        <v>37</v>
      </c>
      <c r="F23" s="33">
        <f t="shared" si="4"/>
        <v>6.6499999999999995</v>
      </c>
      <c r="G23" s="25">
        <f t="shared" si="8"/>
        <v>7</v>
      </c>
      <c r="H23" s="185">
        <f t="shared" si="5"/>
        <v>1906</v>
      </c>
      <c r="I23" s="26">
        <f t="shared" si="6"/>
        <v>2438</v>
      </c>
      <c r="J23" s="174">
        <f t="shared" si="7"/>
        <v>1596</v>
      </c>
      <c r="K23" s="8"/>
      <c r="L23" s="8"/>
    </row>
    <row r="24" spans="1:12" s="2" customFormat="1" ht="33" customHeight="1">
      <c r="A24" s="23">
        <v>20</v>
      </c>
      <c r="B24" s="179">
        <f t="shared" si="0"/>
        <v>560</v>
      </c>
      <c r="C24" s="24">
        <f t="shared" si="1"/>
        <v>1960</v>
      </c>
      <c r="D24" s="31">
        <f t="shared" si="2"/>
        <v>39.2</v>
      </c>
      <c r="E24" s="25">
        <f t="shared" si="3"/>
        <v>39</v>
      </c>
      <c r="F24" s="33">
        <f t="shared" si="4"/>
        <v>7</v>
      </c>
      <c r="G24" s="25">
        <f t="shared" si="8"/>
        <v>7</v>
      </c>
      <c r="H24" s="185">
        <f t="shared" si="5"/>
        <v>2006</v>
      </c>
      <c r="I24" s="26">
        <f t="shared" si="6"/>
        <v>2566</v>
      </c>
      <c r="J24" s="174">
        <f t="shared" si="7"/>
        <v>1680</v>
      </c>
      <c r="K24" s="8"/>
      <c r="L24" s="8"/>
    </row>
    <row r="25" spans="1:12" s="2" customFormat="1" ht="33" customHeight="1">
      <c r="A25" s="23">
        <v>21</v>
      </c>
      <c r="B25" s="179">
        <f t="shared" si="0"/>
        <v>588</v>
      </c>
      <c r="C25" s="24">
        <f t="shared" si="1"/>
        <v>2058</v>
      </c>
      <c r="D25" s="31">
        <f t="shared" si="2"/>
        <v>41.16</v>
      </c>
      <c r="E25" s="25">
        <f t="shared" si="3"/>
        <v>41</v>
      </c>
      <c r="F25" s="33">
        <f t="shared" si="4"/>
        <v>7.35</v>
      </c>
      <c r="G25" s="25">
        <f t="shared" si="8"/>
        <v>7</v>
      </c>
      <c r="H25" s="185">
        <f t="shared" si="5"/>
        <v>2106</v>
      </c>
      <c r="I25" s="26">
        <f t="shared" si="6"/>
        <v>2694</v>
      </c>
      <c r="J25" s="174">
        <f t="shared" si="7"/>
        <v>1764</v>
      </c>
      <c r="K25" s="8"/>
      <c r="L25" s="8"/>
    </row>
    <row r="26" spans="1:12" s="2" customFormat="1" ht="33" customHeight="1">
      <c r="A26" s="23">
        <v>22</v>
      </c>
      <c r="B26" s="179">
        <f t="shared" si="0"/>
        <v>616</v>
      </c>
      <c r="C26" s="24">
        <f t="shared" si="1"/>
        <v>2156</v>
      </c>
      <c r="D26" s="31">
        <f t="shared" si="2"/>
        <v>43.12</v>
      </c>
      <c r="E26" s="25">
        <f t="shared" si="3"/>
        <v>43</v>
      </c>
      <c r="F26" s="33">
        <f t="shared" si="4"/>
        <v>7.699999999999999</v>
      </c>
      <c r="G26" s="25">
        <f t="shared" si="8"/>
        <v>8</v>
      </c>
      <c r="H26" s="185">
        <f t="shared" si="5"/>
        <v>2207</v>
      </c>
      <c r="I26" s="26">
        <f t="shared" si="6"/>
        <v>2823</v>
      </c>
      <c r="J26" s="174">
        <f t="shared" si="7"/>
        <v>1848</v>
      </c>
      <c r="K26" s="8"/>
      <c r="L26" s="8"/>
    </row>
    <row r="27" spans="1:12" s="2" customFormat="1" ht="33" customHeight="1">
      <c r="A27" s="23">
        <v>23</v>
      </c>
      <c r="B27" s="179">
        <f t="shared" si="0"/>
        <v>644</v>
      </c>
      <c r="C27" s="24">
        <f t="shared" si="1"/>
        <v>2254</v>
      </c>
      <c r="D27" s="31">
        <f t="shared" si="2"/>
        <v>45.08</v>
      </c>
      <c r="E27" s="25">
        <f t="shared" si="3"/>
        <v>45</v>
      </c>
      <c r="F27" s="33">
        <f t="shared" si="4"/>
        <v>8.049999999999999</v>
      </c>
      <c r="G27" s="25">
        <f t="shared" si="8"/>
        <v>8</v>
      </c>
      <c r="H27" s="185">
        <f t="shared" si="5"/>
        <v>2307</v>
      </c>
      <c r="I27" s="26">
        <f t="shared" si="6"/>
        <v>2951</v>
      </c>
      <c r="J27" s="174">
        <f t="shared" si="7"/>
        <v>1932</v>
      </c>
      <c r="K27" s="8"/>
      <c r="L27" s="8"/>
    </row>
    <row r="28" spans="1:12" s="2" customFormat="1" ht="33" customHeight="1">
      <c r="A28" s="23">
        <v>24</v>
      </c>
      <c r="B28" s="179">
        <f t="shared" si="0"/>
        <v>672</v>
      </c>
      <c r="C28" s="24">
        <f t="shared" si="1"/>
        <v>2352</v>
      </c>
      <c r="D28" s="31">
        <f t="shared" si="2"/>
        <v>47.04</v>
      </c>
      <c r="E28" s="25">
        <f t="shared" si="3"/>
        <v>47</v>
      </c>
      <c r="F28" s="33">
        <f t="shared" si="4"/>
        <v>8.399999999999999</v>
      </c>
      <c r="G28" s="25">
        <f t="shared" si="8"/>
        <v>8</v>
      </c>
      <c r="H28" s="185">
        <f t="shared" si="5"/>
        <v>2407</v>
      </c>
      <c r="I28" s="26">
        <f t="shared" si="6"/>
        <v>3079</v>
      </c>
      <c r="J28" s="174">
        <f t="shared" si="7"/>
        <v>2016</v>
      </c>
      <c r="K28" s="8"/>
      <c r="L28" s="8"/>
    </row>
    <row r="29" spans="1:12" s="2" customFormat="1" ht="33" customHeight="1">
      <c r="A29" s="23">
        <v>25</v>
      </c>
      <c r="B29" s="179">
        <f t="shared" si="0"/>
        <v>700</v>
      </c>
      <c r="C29" s="24">
        <f t="shared" si="1"/>
        <v>2450</v>
      </c>
      <c r="D29" s="31">
        <f t="shared" si="2"/>
        <v>49</v>
      </c>
      <c r="E29" s="25">
        <f t="shared" si="3"/>
        <v>49</v>
      </c>
      <c r="F29" s="33">
        <f t="shared" si="4"/>
        <v>8.75</v>
      </c>
      <c r="G29" s="25">
        <f t="shared" si="8"/>
        <v>9</v>
      </c>
      <c r="H29" s="185">
        <f t="shared" si="5"/>
        <v>2508</v>
      </c>
      <c r="I29" s="26">
        <f t="shared" si="6"/>
        <v>3208</v>
      </c>
      <c r="J29" s="174">
        <f t="shared" si="7"/>
        <v>2100</v>
      </c>
      <c r="K29" s="8"/>
      <c r="L29" s="8"/>
    </row>
    <row r="30" spans="1:12" s="2" customFormat="1" ht="33" customHeight="1">
      <c r="A30" s="23">
        <v>26</v>
      </c>
      <c r="B30" s="179">
        <f t="shared" si="0"/>
        <v>728</v>
      </c>
      <c r="C30" s="24">
        <f t="shared" si="1"/>
        <v>2548</v>
      </c>
      <c r="D30" s="31">
        <f t="shared" si="2"/>
        <v>50.96</v>
      </c>
      <c r="E30" s="25">
        <f t="shared" si="3"/>
        <v>51</v>
      </c>
      <c r="F30" s="33">
        <f t="shared" si="4"/>
        <v>9.1</v>
      </c>
      <c r="G30" s="25">
        <f t="shared" si="8"/>
        <v>9</v>
      </c>
      <c r="H30" s="185">
        <f t="shared" si="5"/>
        <v>2608</v>
      </c>
      <c r="I30" s="26">
        <f t="shared" si="6"/>
        <v>3336</v>
      </c>
      <c r="J30" s="174">
        <f t="shared" si="7"/>
        <v>2184</v>
      </c>
      <c r="K30" s="8"/>
      <c r="L30" s="8"/>
    </row>
    <row r="31" spans="1:12" s="2" customFormat="1" ht="33" customHeight="1">
      <c r="A31" s="23">
        <v>27</v>
      </c>
      <c r="B31" s="179">
        <f t="shared" si="0"/>
        <v>756</v>
      </c>
      <c r="C31" s="24">
        <f t="shared" si="1"/>
        <v>2646</v>
      </c>
      <c r="D31" s="31">
        <f t="shared" si="2"/>
        <v>52.92</v>
      </c>
      <c r="E31" s="25">
        <f t="shared" si="3"/>
        <v>53</v>
      </c>
      <c r="F31" s="33">
        <f t="shared" si="4"/>
        <v>9.45</v>
      </c>
      <c r="G31" s="25">
        <f>ROUNDUP(F31,0)</f>
        <v>10</v>
      </c>
      <c r="H31" s="185">
        <f t="shared" si="5"/>
        <v>2709</v>
      </c>
      <c r="I31" s="26">
        <f t="shared" si="6"/>
        <v>3465</v>
      </c>
      <c r="J31" s="174">
        <f t="shared" si="7"/>
        <v>2268</v>
      </c>
      <c r="K31" s="8"/>
      <c r="L31" s="8"/>
    </row>
    <row r="32" spans="1:12" s="2" customFormat="1" ht="33" customHeight="1">
      <c r="A32" s="23">
        <v>28</v>
      </c>
      <c r="B32" s="179">
        <f t="shared" si="0"/>
        <v>784</v>
      </c>
      <c r="C32" s="24">
        <f t="shared" si="1"/>
        <v>2744</v>
      </c>
      <c r="D32" s="31">
        <f t="shared" si="2"/>
        <v>54.879999999999995</v>
      </c>
      <c r="E32" s="25">
        <f t="shared" si="3"/>
        <v>55</v>
      </c>
      <c r="F32" s="33">
        <f t="shared" si="4"/>
        <v>9.799999999999999</v>
      </c>
      <c r="G32" s="25">
        <f>ROUND(F32,0)</f>
        <v>10</v>
      </c>
      <c r="H32" s="185">
        <f t="shared" si="5"/>
        <v>2809</v>
      </c>
      <c r="I32" s="26">
        <f t="shared" si="6"/>
        <v>3593</v>
      </c>
      <c r="J32" s="174">
        <f t="shared" si="7"/>
        <v>2352</v>
      </c>
      <c r="K32" s="8"/>
      <c r="L32" s="8"/>
    </row>
    <row r="33" spans="1:12" s="2" customFormat="1" ht="33" customHeight="1">
      <c r="A33" s="23">
        <v>29</v>
      </c>
      <c r="B33" s="179">
        <f t="shared" si="0"/>
        <v>812</v>
      </c>
      <c r="C33" s="24">
        <f t="shared" si="1"/>
        <v>2842</v>
      </c>
      <c r="D33" s="31">
        <f t="shared" si="2"/>
        <v>56.839999999999996</v>
      </c>
      <c r="E33" s="25">
        <f t="shared" si="3"/>
        <v>57</v>
      </c>
      <c r="F33" s="33">
        <f t="shared" si="4"/>
        <v>10.149999999999999</v>
      </c>
      <c r="G33" s="25">
        <f>ROUND(F33,0)</f>
        <v>10</v>
      </c>
      <c r="H33" s="185">
        <f t="shared" si="5"/>
        <v>2909</v>
      </c>
      <c r="I33" s="26">
        <f t="shared" si="6"/>
        <v>3721</v>
      </c>
      <c r="J33" s="174">
        <f t="shared" si="7"/>
        <v>2436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840</v>
      </c>
      <c r="C34" s="28">
        <f t="shared" si="1"/>
        <v>2940</v>
      </c>
      <c r="D34" s="31">
        <f t="shared" si="2"/>
        <v>58.8</v>
      </c>
      <c r="E34" s="29">
        <f t="shared" si="3"/>
        <v>59</v>
      </c>
      <c r="F34" s="33">
        <f t="shared" si="4"/>
        <v>10.5</v>
      </c>
      <c r="G34" s="29">
        <f>ROUND(F34,0)</f>
        <v>11</v>
      </c>
      <c r="H34" s="186">
        <f t="shared" si="5"/>
        <v>3010</v>
      </c>
      <c r="I34" s="30">
        <f t="shared" si="6"/>
        <v>3850</v>
      </c>
      <c r="J34" s="175">
        <f t="shared" si="7"/>
        <v>2520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50" zoomScaleNormal="50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10" sqref="K10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43900</v>
      </c>
    </row>
    <row r="3" spans="1:12" ht="33" customHeight="1">
      <c r="A3" s="341"/>
      <c r="B3" s="345">
        <v>43900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29</v>
      </c>
      <c r="C5" s="19">
        <f aca="true" t="shared" si="1" ref="C5:C34">ROUND($B$3*$A5/30*$L$3*70/100,0)+ROUND($B$3*$A5/30*$L$4*70/100,0)</f>
        <v>102</v>
      </c>
      <c r="D5" s="20">
        <f aca="true" t="shared" si="2" ref="D5:D34">$B$3*$L$5/30*$A5</f>
        <v>2.0486666666666666</v>
      </c>
      <c r="E5" s="21">
        <f aca="true" t="shared" si="3" ref="E5:E34">ROUND(D5,0)</f>
        <v>2</v>
      </c>
      <c r="F5" s="32">
        <f aca="true" t="shared" si="4" ref="F5:F34">$B$3*$L$6/30*$A5</f>
        <v>0.36583333333333334</v>
      </c>
      <c r="G5" s="21">
        <f>ROUNDUP(F5,0)</f>
        <v>1</v>
      </c>
      <c r="H5" s="184">
        <f aca="true" t="shared" si="5" ref="H5:H34">C5+E5+G5</f>
        <v>105</v>
      </c>
      <c r="I5" s="22">
        <f aca="true" t="shared" si="6" ref="I5:I34">B5+H5</f>
        <v>134</v>
      </c>
      <c r="J5" s="173">
        <f aca="true" t="shared" si="7" ref="J5:J34">ROUND($B$3*$L$7/30*A5,0)</f>
        <v>88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f t="shared" si="0"/>
        <v>59</v>
      </c>
      <c r="C6" s="24">
        <f t="shared" si="1"/>
        <v>204</v>
      </c>
      <c r="D6" s="31">
        <f t="shared" si="2"/>
        <v>4.097333333333333</v>
      </c>
      <c r="E6" s="25">
        <f t="shared" si="3"/>
        <v>4</v>
      </c>
      <c r="F6" s="33">
        <f t="shared" si="4"/>
        <v>0.7316666666666667</v>
      </c>
      <c r="G6" s="25">
        <f>ROUNDUP(F6,0)</f>
        <v>1</v>
      </c>
      <c r="H6" s="185">
        <f t="shared" si="5"/>
        <v>209</v>
      </c>
      <c r="I6" s="26">
        <f t="shared" si="6"/>
        <v>268</v>
      </c>
      <c r="J6" s="174">
        <f t="shared" si="7"/>
        <v>176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88</v>
      </c>
      <c r="C7" s="24">
        <f t="shared" si="1"/>
        <v>308</v>
      </c>
      <c r="D7" s="31">
        <f t="shared" si="2"/>
        <v>6.146</v>
      </c>
      <c r="E7" s="25">
        <f t="shared" si="3"/>
        <v>6</v>
      </c>
      <c r="F7" s="33">
        <f t="shared" si="4"/>
        <v>1.0975000000000001</v>
      </c>
      <c r="G7" s="25">
        <f aca="true" t="shared" si="8" ref="G7:G30">ROUND(F7,0)</f>
        <v>1</v>
      </c>
      <c r="H7" s="185">
        <f t="shared" si="5"/>
        <v>315</v>
      </c>
      <c r="I7" s="26">
        <f t="shared" si="6"/>
        <v>403</v>
      </c>
      <c r="J7" s="174">
        <f t="shared" si="7"/>
        <v>263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f t="shared" si="0"/>
        <v>117</v>
      </c>
      <c r="C8" s="24">
        <f t="shared" si="1"/>
        <v>410</v>
      </c>
      <c r="D8" s="31">
        <f t="shared" si="2"/>
        <v>8.194666666666667</v>
      </c>
      <c r="E8" s="25">
        <f t="shared" si="3"/>
        <v>8</v>
      </c>
      <c r="F8" s="33">
        <f t="shared" si="4"/>
        <v>1.4633333333333334</v>
      </c>
      <c r="G8" s="25">
        <f t="shared" si="8"/>
        <v>1</v>
      </c>
      <c r="H8" s="185">
        <f t="shared" si="5"/>
        <v>419</v>
      </c>
      <c r="I8" s="26">
        <f t="shared" si="6"/>
        <v>536</v>
      </c>
      <c r="J8" s="174">
        <f t="shared" si="7"/>
        <v>351</v>
      </c>
      <c r="K8" s="8"/>
      <c r="L8" s="8"/>
    </row>
    <row r="9" spans="1:12" s="2" customFormat="1" ht="33" customHeight="1">
      <c r="A9" s="23">
        <v>5</v>
      </c>
      <c r="B9" s="179">
        <f t="shared" si="0"/>
        <v>147</v>
      </c>
      <c r="C9" s="24">
        <f t="shared" si="1"/>
        <v>512</v>
      </c>
      <c r="D9" s="31">
        <f t="shared" si="2"/>
        <v>10.243333333333332</v>
      </c>
      <c r="E9" s="25">
        <f t="shared" si="3"/>
        <v>10</v>
      </c>
      <c r="F9" s="33">
        <f t="shared" si="4"/>
        <v>1.8291666666666666</v>
      </c>
      <c r="G9" s="25">
        <f t="shared" si="8"/>
        <v>2</v>
      </c>
      <c r="H9" s="185">
        <f t="shared" si="5"/>
        <v>524</v>
      </c>
      <c r="I9" s="26">
        <f t="shared" si="6"/>
        <v>671</v>
      </c>
      <c r="J9" s="174">
        <f t="shared" si="7"/>
        <v>439</v>
      </c>
      <c r="K9" s="8"/>
      <c r="L9" s="8"/>
    </row>
    <row r="10" spans="1:12" s="2" customFormat="1" ht="33" customHeight="1">
      <c r="A10" s="23">
        <v>6</v>
      </c>
      <c r="B10" s="179">
        <f t="shared" si="0"/>
        <v>176</v>
      </c>
      <c r="C10" s="24">
        <f t="shared" si="1"/>
        <v>614</v>
      </c>
      <c r="D10" s="31">
        <f t="shared" si="2"/>
        <v>12.292</v>
      </c>
      <c r="E10" s="25">
        <f t="shared" si="3"/>
        <v>12</v>
      </c>
      <c r="F10" s="33">
        <f t="shared" si="4"/>
        <v>2.1950000000000003</v>
      </c>
      <c r="G10" s="25">
        <f t="shared" si="8"/>
        <v>2</v>
      </c>
      <c r="H10" s="185">
        <f t="shared" si="5"/>
        <v>628</v>
      </c>
      <c r="I10" s="26">
        <f t="shared" si="6"/>
        <v>804</v>
      </c>
      <c r="J10" s="174">
        <f t="shared" si="7"/>
        <v>527</v>
      </c>
      <c r="K10" s="309" t="s">
        <v>296</v>
      </c>
      <c r="L10" s="310">
        <f>ROUND($L2*0.0469*0.3,0)</f>
        <v>618</v>
      </c>
    </row>
    <row r="11" spans="1:12" s="2" customFormat="1" ht="33" customHeight="1">
      <c r="A11" s="23">
        <v>7</v>
      </c>
      <c r="B11" s="179">
        <f t="shared" si="0"/>
        <v>204</v>
      </c>
      <c r="C11" s="24">
        <f t="shared" si="1"/>
        <v>717</v>
      </c>
      <c r="D11" s="31">
        <f t="shared" si="2"/>
        <v>14.340666666666667</v>
      </c>
      <c r="E11" s="25">
        <f t="shared" si="3"/>
        <v>14</v>
      </c>
      <c r="F11" s="33">
        <f t="shared" si="4"/>
        <v>2.5608333333333335</v>
      </c>
      <c r="G11" s="25">
        <f t="shared" si="8"/>
        <v>3</v>
      </c>
      <c r="H11" s="185">
        <f t="shared" si="5"/>
        <v>734</v>
      </c>
      <c r="I11" s="26">
        <f t="shared" si="6"/>
        <v>938</v>
      </c>
      <c r="J11" s="174">
        <f t="shared" si="7"/>
        <v>615</v>
      </c>
      <c r="K11" s="309" t="s">
        <v>297</v>
      </c>
      <c r="L11" s="311">
        <f>ROUND($L2*0.0469*0.6*(1+0.61),0)</f>
        <v>1989</v>
      </c>
    </row>
    <row r="12" spans="1:12" s="2" customFormat="1" ht="33" customHeight="1">
      <c r="A12" s="23">
        <v>8</v>
      </c>
      <c r="B12" s="179">
        <f t="shared" si="0"/>
        <v>234</v>
      </c>
      <c r="C12" s="24">
        <f t="shared" si="1"/>
        <v>820</v>
      </c>
      <c r="D12" s="31">
        <f t="shared" si="2"/>
        <v>16.389333333333333</v>
      </c>
      <c r="E12" s="25">
        <f t="shared" si="3"/>
        <v>16</v>
      </c>
      <c r="F12" s="33">
        <f t="shared" si="4"/>
        <v>2.9266666666666667</v>
      </c>
      <c r="G12" s="25">
        <f t="shared" si="8"/>
        <v>3</v>
      </c>
      <c r="H12" s="185">
        <f t="shared" si="5"/>
        <v>839</v>
      </c>
      <c r="I12" s="26">
        <f t="shared" si="6"/>
        <v>1073</v>
      </c>
      <c r="J12" s="174">
        <f t="shared" si="7"/>
        <v>702</v>
      </c>
      <c r="K12" s="8"/>
      <c r="L12" s="8"/>
    </row>
    <row r="13" spans="1:12" s="2" customFormat="1" ht="33" customHeight="1">
      <c r="A13" s="23">
        <v>9</v>
      </c>
      <c r="B13" s="179">
        <f t="shared" si="0"/>
        <v>263</v>
      </c>
      <c r="C13" s="24">
        <f t="shared" si="1"/>
        <v>922</v>
      </c>
      <c r="D13" s="31">
        <f t="shared" si="2"/>
        <v>18.438</v>
      </c>
      <c r="E13" s="25">
        <f t="shared" si="3"/>
        <v>18</v>
      </c>
      <c r="F13" s="33">
        <f t="shared" si="4"/>
        <v>3.2925</v>
      </c>
      <c r="G13" s="25">
        <f t="shared" si="8"/>
        <v>3</v>
      </c>
      <c r="H13" s="185">
        <f t="shared" si="5"/>
        <v>943</v>
      </c>
      <c r="I13" s="26">
        <f t="shared" si="6"/>
        <v>1206</v>
      </c>
      <c r="J13" s="174">
        <f t="shared" si="7"/>
        <v>790</v>
      </c>
      <c r="K13" s="8"/>
      <c r="L13" s="8"/>
    </row>
    <row r="14" spans="1:12" s="2" customFormat="1" ht="33" customHeight="1">
      <c r="A14" s="23">
        <v>10</v>
      </c>
      <c r="B14" s="179">
        <f t="shared" si="0"/>
        <v>292</v>
      </c>
      <c r="C14" s="24">
        <f t="shared" si="1"/>
        <v>1024</v>
      </c>
      <c r="D14" s="31">
        <f t="shared" si="2"/>
        <v>20.486666666666665</v>
      </c>
      <c r="E14" s="25">
        <f t="shared" si="3"/>
        <v>20</v>
      </c>
      <c r="F14" s="33">
        <f t="shared" si="4"/>
        <v>3.658333333333333</v>
      </c>
      <c r="G14" s="25">
        <f t="shared" si="8"/>
        <v>4</v>
      </c>
      <c r="H14" s="185">
        <f t="shared" si="5"/>
        <v>1048</v>
      </c>
      <c r="I14" s="26">
        <f t="shared" si="6"/>
        <v>1340</v>
      </c>
      <c r="J14" s="174">
        <f t="shared" si="7"/>
        <v>878</v>
      </c>
      <c r="K14" s="8"/>
      <c r="L14" s="8"/>
    </row>
    <row r="15" spans="1:12" s="2" customFormat="1" ht="33" customHeight="1">
      <c r="A15" s="23">
        <v>11</v>
      </c>
      <c r="B15" s="179">
        <f t="shared" si="0"/>
        <v>322</v>
      </c>
      <c r="C15" s="24">
        <f t="shared" si="1"/>
        <v>1127</v>
      </c>
      <c r="D15" s="31">
        <f t="shared" si="2"/>
        <v>22.535333333333334</v>
      </c>
      <c r="E15" s="25">
        <f t="shared" si="3"/>
        <v>23</v>
      </c>
      <c r="F15" s="33">
        <f t="shared" si="4"/>
        <v>4.024166666666667</v>
      </c>
      <c r="G15" s="25">
        <f t="shared" si="8"/>
        <v>4</v>
      </c>
      <c r="H15" s="185">
        <f t="shared" si="5"/>
        <v>1154</v>
      </c>
      <c r="I15" s="26">
        <f t="shared" si="6"/>
        <v>1476</v>
      </c>
      <c r="J15" s="174">
        <f t="shared" si="7"/>
        <v>966</v>
      </c>
      <c r="K15" s="8"/>
      <c r="L15" s="8"/>
    </row>
    <row r="16" spans="1:12" s="2" customFormat="1" ht="33" customHeight="1">
      <c r="A16" s="23">
        <v>12</v>
      </c>
      <c r="B16" s="179">
        <f t="shared" si="0"/>
        <v>351</v>
      </c>
      <c r="C16" s="24">
        <f t="shared" si="1"/>
        <v>1229</v>
      </c>
      <c r="D16" s="31">
        <f t="shared" si="2"/>
        <v>24.584</v>
      </c>
      <c r="E16" s="25">
        <f t="shared" si="3"/>
        <v>25</v>
      </c>
      <c r="F16" s="33">
        <f t="shared" si="4"/>
        <v>4.390000000000001</v>
      </c>
      <c r="G16" s="25">
        <f t="shared" si="8"/>
        <v>4</v>
      </c>
      <c r="H16" s="185">
        <f t="shared" si="5"/>
        <v>1258</v>
      </c>
      <c r="I16" s="26">
        <f t="shared" si="6"/>
        <v>1609</v>
      </c>
      <c r="J16" s="174">
        <f t="shared" si="7"/>
        <v>1054</v>
      </c>
      <c r="K16" s="8"/>
      <c r="L16" s="8"/>
    </row>
    <row r="17" spans="1:12" s="2" customFormat="1" ht="33" customHeight="1">
      <c r="A17" s="23">
        <v>13</v>
      </c>
      <c r="B17" s="179">
        <f t="shared" si="0"/>
        <v>380</v>
      </c>
      <c r="C17" s="24">
        <f t="shared" si="1"/>
        <v>1331</v>
      </c>
      <c r="D17" s="31">
        <f t="shared" si="2"/>
        <v>26.632666666666665</v>
      </c>
      <c r="E17" s="25">
        <f t="shared" si="3"/>
        <v>27</v>
      </c>
      <c r="F17" s="33">
        <f t="shared" si="4"/>
        <v>4.755833333333333</v>
      </c>
      <c r="G17" s="25">
        <f t="shared" si="8"/>
        <v>5</v>
      </c>
      <c r="H17" s="185">
        <f t="shared" si="5"/>
        <v>1363</v>
      </c>
      <c r="I17" s="26">
        <f t="shared" si="6"/>
        <v>1743</v>
      </c>
      <c r="J17" s="174">
        <f t="shared" si="7"/>
        <v>1141</v>
      </c>
      <c r="K17" s="8"/>
      <c r="L17" s="8"/>
    </row>
    <row r="18" spans="1:12" s="2" customFormat="1" ht="33" customHeight="1">
      <c r="A18" s="23">
        <v>14</v>
      </c>
      <c r="B18" s="179">
        <f t="shared" si="0"/>
        <v>410</v>
      </c>
      <c r="C18" s="24">
        <f t="shared" si="1"/>
        <v>1434</v>
      </c>
      <c r="D18" s="31">
        <f t="shared" si="2"/>
        <v>28.681333333333335</v>
      </c>
      <c r="E18" s="25">
        <f t="shared" si="3"/>
        <v>29</v>
      </c>
      <c r="F18" s="33">
        <f t="shared" si="4"/>
        <v>5.121666666666667</v>
      </c>
      <c r="G18" s="25">
        <f t="shared" si="8"/>
        <v>5</v>
      </c>
      <c r="H18" s="185">
        <f t="shared" si="5"/>
        <v>1468</v>
      </c>
      <c r="I18" s="26">
        <f t="shared" si="6"/>
        <v>1878</v>
      </c>
      <c r="J18" s="174">
        <f t="shared" si="7"/>
        <v>1229</v>
      </c>
      <c r="K18" s="8"/>
      <c r="L18" s="8"/>
    </row>
    <row r="19" spans="1:12" s="2" customFormat="1" ht="33" customHeight="1">
      <c r="A19" s="23">
        <v>15</v>
      </c>
      <c r="B19" s="179">
        <f t="shared" si="0"/>
        <v>439</v>
      </c>
      <c r="C19" s="24">
        <f t="shared" si="1"/>
        <v>1537</v>
      </c>
      <c r="D19" s="31">
        <f t="shared" si="2"/>
        <v>30.73</v>
      </c>
      <c r="E19" s="25">
        <f t="shared" si="3"/>
        <v>31</v>
      </c>
      <c r="F19" s="33">
        <f t="shared" si="4"/>
        <v>5.4875</v>
      </c>
      <c r="G19" s="25">
        <f t="shared" si="8"/>
        <v>5</v>
      </c>
      <c r="H19" s="185">
        <f t="shared" si="5"/>
        <v>1573</v>
      </c>
      <c r="I19" s="26">
        <f t="shared" si="6"/>
        <v>2012</v>
      </c>
      <c r="J19" s="174">
        <f t="shared" si="7"/>
        <v>1317</v>
      </c>
      <c r="K19" s="8"/>
      <c r="L19" s="8"/>
    </row>
    <row r="20" spans="1:12" s="2" customFormat="1" ht="33" customHeight="1">
      <c r="A20" s="23">
        <v>16</v>
      </c>
      <c r="B20" s="179">
        <f t="shared" si="0"/>
        <v>468</v>
      </c>
      <c r="C20" s="24">
        <f t="shared" si="1"/>
        <v>1639</v>
      </c>
      <c r="D20" s="31">
        <f t="shared" si="2"/>
        <v>32.778666666666666</v>
      </c>
      <c r="E20" s="25">
        <f t="shared" si="3"/>
        <v>33</v>
      </c>
      <c r="F20" s="33">
        <f t="shared" si="4"/>
        <v>5.8533333333333335</v>
      </c>
      <c r="G20" s="25">
        <f t="shared" si="8"/>
        <v>6</v>
      </c>
      <c r="H20" s="185">
        <f t="shared" si="5"/>
        <v>1678</v>
      </c>
      <c r="I20" s="26">
        <f t="shared" si="6"/>
        <v>2146</v>
      </c>
      <c r="J20" s="174">
        <f t="shared" si="7"/>
        <v>1405</v>
      </c>
      <c r="K20" s="8"/>
      <c r="L20" s="8"/>
    </row>
    <row r="21" spans="1:12" s="2" customFormat="1" ht="33" customHeight="1">
      <c r="A21" s="23">
        <v>17</v>
      </c>
      <c r="B21" s="179">
        <f t="shared" si="0"/>
        <v>498</v>
      </c>
      <c r="C21" s="24">
        <f t="shared" si="1"/>
        <v>1741</v>
      </c>
      <c r="D21" s="31">
        <f t="shared" si="2"/>
        <v>34.827333333333335</v>
      </c>
      <c r="E21" s="25">
        <f t="shared" si="3"/>
        <v>35</v>
      </c>
      <c r="F21" s="33">
        <f t="shared" si="4"/>
        <v>6.219166666666667</v>
      </c>
      <c r="G21" s="25">
        <f t="shared" si="8"/>
        <v>6</v>
      </c>
      <c r="H21" s="185">
        <f t="shared" si="5"/>
        <v>1782</v>
      </c>
      <c r="I21" s="26">
        <f t="shared" si="6"/>
        <v>2280</v>
      </c>
      <c r="J21" s="174">
        <f t="shared" si="7"/>
        <v>1493</v>
      </c>
      <c r="K21" s="8"/>
      <c r="L21" s="8"/>
    </row>
    <row r="22" spans="1:12" s="2" customFormat="1" ht="33" customHeight="1">
      <c r="A22" s="23">
        <v>18</v>
      </c>
      <c r="B22" s="179">
        <f t="shared" si="0"/>
        <v>527</v>
      </c>
      <c r="C22" s="24">
        <f t="shared" si="1"/>
        <v>1843</v>
      </c>
      <c r="D22" s="31">
        <f t="shared" si="2"/>
        <v>36.876</v>
      </c>
      <c r="E22" s="25">
        <f t="shared" si="3"/>
        <v>37</v>
      </c>
      <c r="F22" s="33">
        <f t="shared" si="4"/>
        <v>6.585</v>
      </c>
      <c r="G22" s="25">
        <f t="shared" si="8"/>
        <v>7</v>
      </c>
      <c r="H22" s="185">
        <f t="shared" si="5"/>
        <v>1887</v>
      </c>
      <c r="I22" s="26">
        <f t="shared" si="6"/>
        <v>2414</v>
      </c>
      <c r="J22" s="174">
        <f t="shared" si="7"/>
        <v>1580</v>
      </c>
      <c r="K22" s="8"/>
      <c r="L22" s="8"/>
    </row>
    <row r="23" spans="1:12" s="2" customFormat="1" ht="33" customHeight="1">
      <c r="A23" s="23">
        <v>19</v>
      </c>
      <c r="B23" s="179">
        <f t="shared" si="0"/>
        <v>556</v>
      </c>
      <c r="C23" s="24">
        <f t="shared" si="1"/>
        <v>1947</v>
      </c>
      <c r="D23" s="31">
        <f t="shared" si="2"/>
        <v>38.92466666666667</v>
      </c>
      <c r="E23" s="25">
        <f t="shared" si="3"/>
        <v>39</v>
      </c>
      <c r="F23" s="33">
        <f t="shared" si="4"/>
        <v>6.950833333333334</v>
      </c>
      <c r="G23" s="25">
        <f t="shared" si="8"/>
        <v>7</v>
      </c>
      <c r="H23" s="185">
        <f t="shared" si="5"/>
        <v>1993</v>
      </c>
      <c r="I23" s="26">
        <f t="shared" si="6"/>
        <v>2549</v>
      </c>
      <c r="J23" s="174">
        <f t="shared" si="7"/>
        <v>1668</v>
      </c>
      <c r="K23" s="8"/>
      <c r="L23" s="8"/>
    </row>
    <row r="24" spans="1:12" s="2" customFormat="1" ht="33" customHeight="1">
      <c r="A24" s="23">
        <v>20</v>
      </c>
      <c r="B24" s="179">
        <f t="shared" si="0"/>
        <v>586</v>
      </c>
      <c r="C24" s="24">
        <f t="shared" si="1"/>
        <v>2049</v>
      </c>
      <c r="D24" s="31">
        <f t="shared" si="2"/>
        <v>40.97333333333333</v>
      </c>
      <c r="E24" s="25">
        <f t="shared" si="3"/>
        <v>41</v>
      </c>
      <c r="F24" s="33">
        <f t="shared" si="4"/>
        <v>7.316666666666666</v>
      </c>
      <c r="G24" s="25">
        <f t="shared" si="8"/>
        <v>7</v>
      </c>
      <c r="H24" s="185">
        <f t="shared" si="5"/>
        <v>2097</v>
      </c>
      <c r="I24" s="26">
        <f t="shared" si="6"/>
        <v>2683</v>
      </c>
      <c r="J24" s="174">
        <f t="shared" si="7"/>
        <v>1756</v>
      </c>
      <c r="K24" s="8"/>
      <c r="L24" s="8"/>
    </row>
    <row r="25" spans="1:12" s="2" customFormat="1" ht="33" customHeight="1">
      <c r="A25" s="23">
        <v>21</v>
      </c>
      <c r="B25" s="179">
        <f t="shared" si="0"/>
        <v>614</v>
      </c>
      <c r="C25" s="24">
        <f t="shared" si="1"/>
        <v>2151</v>
      </c>
      <c r="D25" s="31">
        <f t="shared" si="2"/>
        <v>43.022</v>
      </c>
      <c r="E25" s="25">
        <f t="shared" si="3"/>
        <v>43</v>
      </c>
      <c r="F25" s="33">
        <f t="shared" si="4"/>
        <v>7.6825</v>
      </c>
      <c r="G25" s="25">
        <f t="shared" si="8"/>
        <v>8</v>
      </c>
      <c r="H25" s="185">
        <f t="shared" si="5"/>
        <v>2202</v>
      </c>
      <c r="I25" s="26">
        <f t="shared" si="6"/>
        <v>2816</v>
      </c>
      <c r="J25" s="174">
        <f t="shared" si="7"/>
        <v>1844</v>
      </c>
      <c r="K25" s="8"/>
      <c r="L25" s="8"/>
    </row>
    <row r="26" spans="1:12" s="2" customFormat="1" ht="33" customHeight="1">
      <c r="A26" s="23">
        <v>22</v>
      </c>
      <c r="B26" s="179">
        <f t="shared" si="0"/>
        <v>643</v>
      </c>
      <c r="C26" s="24">
        <f t="shared" si="1"/>
        <v>2253</v>
      </c>
      <c r="D26" s="31">
        <f t="shared" si="2"/>
        <v>45.07066666666667</v>
      </c>
      <c r="E26" s="25">
        <f t="shared" si="3"/>
        <v>45</v>
      </c>
      <c r="F26" s="33">
        <f t="shared" si="4"/>
        <v>8.048333333333334</v>
      </c>
      <c r="G26" s="25">
        <f t="shared" si="8"/>
        <v>8</v>
      </c>
      <c r="H26" s="185">
        <f t="shared" si="5"/>
        <v>2306</v>
      </c>
      <c r="I26" s="26">
        <f t="shared" si="6"/>
        <v>2949</v>
      </c>
      <c r="J26" s="174">
        <f t="shared" si="7"/>
        <v>1932</v>
      </c>
      <c r="K26" s="8"/>
      <c r="L26" s="8"/>
    </row>
    <row r="27" spans="1:12" s="2" customFormat="1" ht="33" customHeight="1">
      <c r="A27" s="23">
        <v>23</v>
      </c>
      <c r="B27" s="179">
        <f t="shared" si="0"/>
        <v>673</v>
      </c>
      <c r="C27" s="24">
        <f t="shared" si="1"/>
        <v>2356</v>
      </c>
      <c r="D27" s="31">
        <f t="shared" si="2"/>
        <v>47.11933333333333</v>
      </c>
      <c r="E27" s="25">
        <f t="shared" si="3"/>
        <v>47</v>
      </c>
      <c r="F27" s="33">
        <f t="shared" si="4"/>
        <v>8.414166666666667</v>
      </c>
      <c r="G27" s="25">
        <f t="shared" si="8"/>
        <v>8</v>
      </c>
      <c r="H27" s="185">
        <f t="shared" si="5"/>
        <v>2411</v>
      </c>
      <c r="I27" s="26">
        <f t="shared" si="6"/>
        <v>3084</v>
      </c>
      <c r="J27" s="174">
        <f t="shared" si="7"/>
        <v>2019</v>
      </c>
      <c r="K27" s="8"/>
      <c r="L27" s="8"/>
    </row>
    <row r="28" spans="1:12" s="2" customFormat="1" ht="33" customHeight="1">
      <c r="A28" s="23">
        <v>24</v>
      </c>
      <c r="B28" s="179">
        <f t="shared" si="0"/>
        <v>702</v>
      </c>
      <c r="C28" s="24">
        <f t="shared" si="1"/>
        <v>2459</v>
      </c>
      <c r="D28" s="31">
        <f t="shared" si="2"/>
        <v>49.168</v>
      </c>
      <c r="E28" s="25">
        <f t="shared" si="3"/>
        <v>49</v>
      </c>
      <c r="F28" s="33">
        <f t="shared" si="4"/>
        <v>8.780000000000001</v>
      </c>
      <c r="G28" s="25">
        <f t="shared" si="8"/>
        <v>9</v>
      </c>
      <c r="H28" s="185">
        <f t="shared" si="5"/>
        <v>2517</v>
      </c>
      <c r="I28" s="26">
        <f t="shared" si="6"/>
        <v>3219</v>
      </c>
      <c r="J28" s="174">
        <f t="shared" si="7"/>
        <v>2107</v>
      </c>
      <c r="K28" s="8"/>
      <c r="L28" s="8"/>
    </row>
    <row r="29" spans="1:12" s="2" customFormat="1" ht="33" customHeight="1">
      <c r="A29" s="23">
        <v>25</v>
      </c>
      <c r="B29" s="179">
        <f t="shared" si="0"/>
        <v>732</v>
      </c>
      <c r="C29" s="24">
        <f t="shared" si="1"/>
        <v>2561</v>
      </c>
      <c r="D29" s="31">
        <f t="shared" si="2"/>
        <v>51.21666666666667</v>
      </c>
      <c r="E29" s="25">
        <f t="shared" si="3"/>
        <v>51</v>
      </c>
      <c r="F29" s="33">
        <f t="shared" si="4"/>
        <v>9.145833333333334</v>
      </c>
      <c r="G29" s="25">
        <f t="shared" si="8"/>
        <v>9</v>
      </c>
      <c r="H29" s="185">
        <f t="shared" si="5"/>
        <v>2621</v>
      </c>
      <c r="I29" s="26">
        <f t="shared" si="6"/>
        <v>3353</v>
      </c>
      <c r="J29" s="174">
        <f t="shared" si="7"/>
        <v>2195</v>
      </c>
      <c r="K29" s="8"/>
      <c r="L29" s="8"/>
    </row>
    <row r="30" spans="1:12" s="2" customFormat="1" ht="33" customHeight="1">
      <c r="A30" s="23">
        <v>26</v>
      </c>
      <c r="B30" s="179">
        <f t="shared" si="0"/>
        <v>761</v>
      </c>
      <c r="C30" s="24">
        <f t="shared" si="1"/>
        <v>2663</v>
      </c>
      <c r="D30" s="31">
        <f t="shared" si="2"/>
        <v>53.26533333333333</v>
      </c>
      <c r="E30" s="25">
        <f t="shared" si="3"/>
        <v>53</v>
      </c>
      <c r="F30" s="33">
        <f t="shared" si="4"/>
        <v>9.511666666666667</v>
      </c>
      <c r="G30" s="25">
        <f t="shared" si="8"/>
        <v>10</v>
      </c>
      <c r="H30" s="185">
        <f t="shared" si="5"/>
        <v>2726</v>
      </c>
      <c r="I30" s="26">
        <f t="shared" si="6"/>
        <v>3487</v>
      </c>
      <c r="J30" s="174">
        <f t="shared" si="7"/>
        <v>2283</v>
      </c>
      <c r="K30" s="8"/>
      <c r="L30" s="8"/>
    </row>
    <row r="31" spans="1:12" s="2" customFormat="1" ht="33" customHeight="1">
      <c r="A31" s="23">
        <v>27</v>
      </c>
      <c r="B31" s="179">
        <f t="shared" si="0"/>
        <v>790</v>
      </c>
      <c r="C31" s="24">
        <f t="shared" si="1"/>
        <v>2766</v>
      </c>
      <c r="D31" s="31">
        <f t="shared" si="2"/>
        <v>55.314</v>
      </c>
      <c r="E31" s="25">
        <f t="shared" si="3"/>
        <v>55</v>
      </c>
      <c r="F31" s="33">
        <f t="shared" si="4"/>
        <v>9.8775</v>
      </c>
      <c r="G31" s="25">
        <f>ROUNDUP(F31,0)</f>
        <v>10</v>
      </c>
      <c r="H31" s="185">
        <f t="shared" si="5"/>
        <v>2831</v>
      </c>
      <c r="I31" s="26">
        <f t="shared" si="6"/>
        <v>3621</v>
      </c>
      <c r="J31" s="174">
        <f t="shared" si="7"/>
        <v>2371</v>
      </c>
      <c r="K31" s="8"/>
      <c r="L31" s="8"/>
    </row>
    <row r="32" spans="1:12" s="2" customFormat="1" ht="33" customHeight="1">
      <c r="A32" s="23">
        <v>28</v>
      </c>
      <c r="B32" s="179">
        <f t="shared" si="0"/>
        <v>820</v>
      </c>
      <c r="C32" s="24">
        <f t="shared" si="1"/>
        <v>2868</v>
      </c>
      <c r="D32" s="31">
        <f t="shared" si="2"/>
        <v>57.36266666666667</v>
      </c>
      <c r="E32" s="25">
        <f t="shared" si="3"/>
        <v>57</v>
      </c>
      <c r="F32" s="33">
        <f t="shared" si="4"/>
        <v>10.243333333333334</v>
      </c>
      <c r="G32" s="25">
        <f>ROUND(F32,0)</f>
        <v>10</v>
      </c>
      <c r="H32" s="185">
        <f t="shared" si="5"/>
        <v>2935</v>
      </c>
      <c r="I32" s="26">
        <f t="shared" si="6"/>
        <v>3755</v>
      </c>
      <c r="J32" s="174">
        <f t="shared" si="7"/>
        <v>2458</v>
      </c>
      <c r="K32" s="8"/>
      <c r="L32" s="8"/>
    </row>
    <row r="33" spans="1:12" s="2" customFormat="1" ht="33" customHeight="1">
      <c r="A33" s="23">
        <v>29</v>
      </c>
      <c r="B33" s="179">
        <f t="shared" si="0"/>
        <v>849</v>
      </c>
      <c r="C33" s="24">
        <f t="shared" si="1"/>
        <v>2971</v>
      </c>
      <c r="D33" s="31">
        <f t="shared" si="2"/>
        <v>59.41133333333333</v>
      </c>
      <c r="E33" s="25">
        <f t="shared" si="3"/>
        <v>59</v>
      </c>
      <c r="F33" s="33">
        <f t="shared" si="4"/>
        <v>10.609166666666667</v>
      </c>
      <c r="G33" s="25">
        <f>ROUND(F33,0)</f>
        <v>11</v>
      </c>
      <c r="H33" s="185">
        <f t="shared" si="5"/>
        <v>3041</v>
      </c>
      <c r="I33" s="26">
        <f t="shared" si="6"/>
        <v>3890</v>
      </c>
      <c r="J33" s="174">
        <f t="shared" si="7"/>
        <v>2546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878</v>
      </c>
      <c r="C34" s="28">
        <f t="shared" si="1"/>
        <v>3073</v>
      </c>
      <c r="D34" s="31">
        <f t="shared" si="2"/>
        <v>61.46</v>
      </c>
      <c r="E34" s="29">
        <f t="shared" si="3"/>
        <v>61</v>
      </c>
      <c r="F34" s="33">
        <f t="shared" si="4"/>
        <v>10.975</v>
      </c>
      <c r="G34" s="29">
        <f>ROUND(F34,0)</f>
        <v>11</v>
      </c>
      <c r="H34" s="186">
        <f t="shared" si="5"/>
        <v>3145</v>
      </c>
      <c r="I34" s="30">
        <f t="shared" si="6"/>
        <v>4023</v>
      </c>
      <c r="J34" s="175">
        <f t="shared" si="7"/>
        <v>2634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C5" sqref="C5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346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347</v>
      </c>
      <c r="C2" s="344"/>
      <c r="D2" s="338" t="s">
        <v>348</v>
      </c>
      <c r="E2" s="339"/>
      <c r="F2" s="338" t="s">
        <v>349</v>
      </c>
      <c r="G2" s="339"/>
      <c r="H2" s="181" t="s">
        <v>350</v>
      </c>
      <c r="I2" s="14" t="s">
        <v>351</v>
      </c>
      <c r="J2" s="332" t="s">
        <v>352</v>
      </c>
      <c r="K2" s="168" t="s">
        <v>353</v>
      </c>
      <c r="L2" s="187">
        <f>B3</f>
        <v>45800</v>
      </c>
    </row>
    <row r="3" spans="1:12" ht="33" customHeight="1">
      <c r="A3" s="341"/>
      <c r="B3" s="345">
        <v>45800</v>
      </c>
      <c r="C3" s="346"/>
      <c r="D3" s="334" t="s">
        <v>354</v>
      </c>
      <c r="E3" s="336" t="s">
        <v>355</v>
      </c>
      <c r="F3" s="334" t="s">
        <v>356</v>
      </c>
      <c r="G3" s="336" t="s">
        <v>357</v>
      </c>
      <c r="H3" s="182" t="s">
        <v>358</v>
      </c>
      <c r="I3" s="15" t="s">
        <v>359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360</v>
      </c>
      <c r="C4" s="17" t="s">
        <v>361</v>
      </c>
      <c r="D4" s="335"/>
      <c r="E4" s="337"/>
      <c r="F4" s="335"/>
      <c r="G4" s="337"/>
      <c r="H4" s="183" t="s">
        <v>362</v>
      </c>
      <c r="I4" s="16" t="s">
        <v>11</v>
      </c>
      <c r="J4" s="12" t="s">
        <v>363</v>
      </c>
      <c r="K4" s="6" t="s">
        <v>364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30</v>
      </c>
      <c r="C5" s="19">
        <f aca="true" t="shared" si="1" ref="C5:C34">ROUND($B$3*$A5/30*$L$3*70/100,0)+ROUND($B$3*$A5/30*$L$4*70/100,0)</f>
        <v>107</v>
      </c>
      <c r="D5" s="20">
        <f>$B$3*$L$5/30*$A5</f>
        <v>2.1373333333333333</v>
      </c>
      <c r="E5" s="21">
        <f>ROUND(D5,0)</f>
        <v>2</v>
      </c>
      <c r="F5" s="32">
        <f aca="true" t="shared" si="2" ref="F5:F34">$B$3*$L$6/30*$A5</f>
        <v>0.3816666666666667</v>
      </c>
      <c r="G5" s="21">
        <f>ROUNDUP(F5,0)</f>
        <v>1</v>
      </c>
      <c r="H5" s="184">
        <f aca="true" t="shared" si="3" ref="H5:H33">C5+E5+G5</f>
        <v>110</v>
      </c>
      <c r="I5" s="22">
        <f>B5+H5</f>
        <v>140</v>
      </c>
      <c r="J5" s="173">
        <f>ROUND($B$3*$L$7/30*A5,0)</f>
        <v>92</v>
      </c>
      <c r="K5" s="7" t="s">
        <v>365</v>
      </c>
      <c r="L5" s="176">
        <v>0.0014</v>
      </c>
      <c r="M5" s="13" t="s">
        <v>366</v>
      </c>
    </row>
    <row r="6" spans="1:12" s="2" customFormat="1" ht="33" customHeight="1">
      <c r="A6" s="23">
        <v>2</v>
      </c>
      <c r="B6" s="179">
        <f t="shared" si="0"/>
        <v>61</v>
      </c>
      <c r="C6" s="24">
        <f t="shared" si="1"/>
        <v>213</v>
      </c>
      <c r="D6" s="31">
        <f aca="true" t="shared" si="4" ref="D6:D34">$B$3*$L$5/30*$A6</f>
        <v>4.274666666666667</v>
      </c>
      <c r="E6" s="25">
        <f aca="true" t="shared" si="5" ref="E6:E34">ROUND(D6,0)</f>
        <v>4</v>
      </c>
      <c r="F6" s="33">
        <f t="shared" si="2"/>
        <v>0.7633333333333334</v>
      </c>
      <c r="G6" s="25">
        <f>ROUNDUP(F6,0)</f>
        <v>1</v>
      </c>
      <c r="H6" s="185">
        <f t="shared" si="3"/>
        <v>218</v>
      </c>
      <c r="I6" s="26">
        <f aca="true" t="shared" si="6" ref="I6:I34">B6+H6</f>
        <v>279</v>
      </c>
      <c r="J6" s="174">
        <f aca="true" t="shared" si="7" ref="J6:J34">ROUND($B$3*$L$7/30*A6,0)</f>
        <v>183</v>
      </c>
      <c r="K6" s="5" t="s">
        <v>367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91</v>
      </c>
      <c r="C7" s="24">
        <f t="shared" si="1"/>
        <v>321</v>
      </c>
      <c r="D7" s="31">
        <f t="shared" si="4"/>
        <v>6.412</v>
      </c>
      <c r="E7" s="25">
        <f t="shared" si="5"/>
        <v>6</v>
      </c>
      <c r="F7" s="33">
        <f t="shared" si="2"/>
        <v>1.145</v>
      </c>
      <c r="G7" s="25">
        <f aca="true" t="shared" si="8" ref="G7:G30">ROUND(F7,0)</f>
        <v>1</v>
      </c>
      <c r="H7" s="185">
        <f t="shared" si="3"/>
        <v>328</v>
      </c>
      <c r="I7" s="26">
        <f t="shared" si="6"/>
        <v>419</v>
      </c>
      <c r="J7" s="174">
        <f t="shared" si="7"/>
        <v>275</v>
      </c>
      <c r="K7" s="34" t="s">
        <v>368</v>
      </c>
      <c r="L7" s="172">
        <v>0.06</v>
      </c>
    </row>
    <row r="8" spans="1:12" s="2" customFormat="1" ht="33" customHeight="1">
      <c r="A8" s="23">
        <v>4</v>
      </c>
      <c r="B8" s="179">
        <f t="shared" si="0"/>
        <v>122</v>
      </c>
      <c r="C8" s="24">
        <f t="shared" si="1"/>
        <v>428</v>
      </c>
      <c r="D8" s="31">
        <f t="shared" si="4"/>
        <v>8.549333333333333</v>
      </c>
      <c r="E8" s="25">
        <f t="shared" si="5"/>
        <v>9</v>
      </c>
      <c r="F8" s="33">
        <f t="shared" si="2"/>
        <v>1.5266666666666668</v>
      </c>
      <c r="G8" s="25">
        <f t="shared" si="8"/>
        <v>2</v>
      </c>
      <c r="H8" s="185">
        <f t="shared" si="3"/>
        <v>439</v>
      </c>
      <c r="I8" s="26">
        <f t="shared" si="6"/>
        <v>561</v>
      </c>
      <c r="J8" s="174">
        <f t="shared" si="7"/>
        <v>366</v>
      </c>
      <c r="K8" s="8"/>
      <c r="L8" s="8"/>
    </row>
    <row r="9" spans="1:12" s="2" customFormat="1" ht="33" customHeight="1">
      <c r="A9" s="23">
        <v>5</v>
      </c>
      <c r="B9" s="179">
        <f t="shared" si="0"/>
        <v>152</v>
      </c>
      <c r="C9" s="24">
        <f t="shared" si="1"/>
        <v>534</v>
      </c>
      <c r="D9" s="31">
        <f t="shared" si="4"/>
        <v>10.686666666666667</v>
      </c>
      <c r="E9" s="25">
        <f t="shared" si="5"/>
        <v>11</v>
      </c>
      <c r="F9" s="33">
        <f t="shared" si="2"/>
        <v>1.9083333333333337</v>
      </c>
      <c r="G9" s="25">
        <f t="shared" si="8"/>
        <v>2</v>
      </c>
      <c r="H9" s="185">
        <f t="shared" si="3"/>
        <v>547</v>
      </c>
      <c r="I9" s="26">
        <f t="shared" si="6"/>
        <v>699</v>
      </c>
      <c r="J9" s="174">
        <f t="shared" si="7"/>
        <v>458</v>
      </c>
      <c r="K9" s="8"/>
      <c r="L9" s="8"/>
    </row>
    <row r="10" spans="1:12" s="2" customFormat="1" ht="33" customHeight="1">
      <c r="A10" s="23">
        <v>6</v>
      </c>
      <c r="B10" s="179">
        <f t="shared" si="0"/>
        <v>183</v>
      </c>
      <c r="C10" s="24">
        <f t="shared" si="1"/>
        <v>641</v>
      </c>
      <c r="D10" s="31">
        <f t="shared" si="4"/>
        <v>12.824</v>
      </c>
      <c r="E10" s="25">
        <f t="shared" si="5"/>
        <v>13</v>
      </c>
      <c r="F10" s="33">
        <f t="shared" si="2"/>
        <v>2.29</v>
      </c>
      <c r="G10" s="25">
        <f t="shared" si="8"/>
        <v>2</v>
      </c>
      <c r="H10" s="185">
        <f t="shared" si="3"/>
        <v>656</v>
      </c>
      <c r="I10" s="26">
        <f t="shared" si="6"/>
        <v>839</v>
      </c>
      <c r="J10" s="174">
        <f t="shared" si="7"/>
        <v>550</v>
      </c>
      <c r="K10" s="309" t="s">
        <v>296</v>
      </c>
      <c r="L10" s="310">
        <f>ROUND($L2*0.0469*0.3,0)</f>
        <v>644</v>
      </c>
    </row>
    <row r="11" spans="1:12" s="2" customFormat="1" ht="33" customHeight="1">
      <c r="A11" s="23">
        <v>7</v>
      </c>
      <c r="B11" s="179">
        <f t="shared" si="0"/>
        <v>213</v>
      </c>
      <c r="C11" s="24">
        <f t="shared" si="1"/>
        <v>748</v>
      </c>
      <c r="D11" s="31">
        <f t="shared" si="4"/>
        <v>14.961333333333332</v>
      </c>
      <c r="E11" s="25">
        <f t="shared" si="5"/>
        <v>15</v>
      </c>
      <c r="F11" s="33">
        <f t="shared" si="2"/>
        <v>2.671666666666667</v>
      </c>
      <c r="G11" s="25">
        <f t="shared" si="8"/>
        <v>3</v>
      </c>
      <c r="H11" s="185">
        <f t="shared" si="3"/>
        <v>766</v>
      </c>
      <c r="I11" s="26">
        <f t="shared" si="6"/>
        <v>979</v>
      </c>
      <c r="J11" s="174">
        <f t="shared" si="7"/>
        <v>641</v>
      </c>
      <c r="K11" s="309" t="s">
        <v>297</v>
      </c>
      <c r="L11" s="311">
        <f>ROUND($L2*0.0469*0.6*(1+0.61),0)</f>
        <v>2075</v>
      </c>
    </row>
    <row r="12" spans="1:12" s="2" customFormat="1" ht="33" customHeight="1">
      <c r="A12" s="23">
        <v>8</v>
      </c>
      <c r="B12" s="179">
        <f t="shared" si="0"/>
        <v>244</v>
      </c>
      <c r="C12" s="24">
        <f t="shared" si="1"/>
        <v>854</v>
      </c>
      <c r="D12" s="31">
        <f t="shared" si="4"/>
        <v>17.098666666666666</v>
      </c>
      <c r="E12" s="25">
        <f t="shared" si="5"/>
        <v>17</v>
      </c>
      <c r="F12" s="33">
        <f t="shared" si="2"/>
        <v>3.0533333333333337</v>
      </c>
      <c r="G12" s="25">
        <f t="shared" si="8"/>
        <v>3</v>
      </c>
      <c r="H12" s="185">
        <f t="shared" si="3"/>
        <v>874</v>
      </c>
      <c r="I12" s="26">
        <f t="shared" si="6"/>
        <v>1118</v>
      </c>
      <c r="J12" s="174">
        <f t="shared" si="7"/>
        <v>733</v>
      </c>
      <c r="K12" s="309"/>
      <c r="L12" s="311"/>
    </row>
    <row r="13" spans="1:12" s="2" customFormat="1" ht="33" customHeight="1">
      <c r="A13" s="23">
        <v>9</v>
      </c>
      <c r="B13" s="179">
        <f t="shared" si="0"/>
        <v>274</v>
      </c>
      <c r="C13" s="24">
        <f t="shared" si="1"/>
        <v>962</v>
      </c>
      <c r="D13" s="31">
        <f t="shared" si="4"/>
        <v>19.236</v>
      </c>
      <c r="E13" s="25">
        <f t="shared" si="5"/>
        <v>19</v>
      </c>
      <c r="F13" s="33">
        <f t="shared" si="2"/>
        <v>3.4350000000000005</v>
      </c>
      <c r="G13" s="25">
        <f t="shared" si="8"/>
        <v>3</v>
      </c>
      <c r="H13" s="185">
        <f t="shared" si="3"/>
        <v>984</v>
      </c>
      <c r="I13" s="26">
        <f t="shared" si="6"/>
        <v>1258</v>
      </c>
      <c r="J13" s="174">
        <f t="shared" si="7"/>
        <v>824</v>
      </c>
      <c r="K13" s="8"/>
      <c r="L13" s="8"/>
    </row>
    <row r="14" spans="1:12" s="2" customFormat="1" ht="33" customHeight="1">
      <c r="A14" s="23">
        <v>10</v>
      </c>
      <c r="B14" s="179">
        <f t="shared" si="0"/>
        <v>306</v>
      </c>
      <c r="C14" s="24">
        <f t="shared" si="1"/>
        <v>1069</v>
      </c>
      <c r="D14" s="31">
        <f t="shared" si="4"/>
        <v>21.373333333333335</v>
      </c>
      <c r="E14" s="25">
        <f t="shared" si="5"/>
        <v>21</v>
      </c>
      <c r="F14" s="33">
        <f t="shared" si="2"/>
        <v>3.8166666666666673</v>
      </c>
      <c r="G14" s="25">
        <f t="shared" si="8"/>
        <v>4</v>
      </c>
      <c r="H14" s="185">
        <f t="shared" si="3"/>
        <v>1094</v>
      </c>
      <c r="I14" s="26">
        <f t="shared" si="6"/>
        <v>1400</v>
      </c>
      <c r="J14" s="174">
        <f t="shared" si="7"/>
        <v>916</v>
      </c>
      <c r="K14" s="8"/>
      <c r="L14" s="8"/>
    </row>
    <row r="15" spans="1:12" s="2" customFormat="1" ht="33" customHeight="1">
      <c r="A15" s="23">
        <v>11</v>
      </c>
      <c r="B15" s="179">
        <f t="shared" si="0"/>
        <v>336</v>
      </c>
      <c r="C15" s="24">
        <f t="shared" si="1"/>
        <v>1176</v>
      </c>
      <c r="D15" s="31">
        <f t="shared" si="4"/>
        <v>23.510666666666665</v>
      </c>
      <c r="E15" s="25">
        <f t="shared" si="5"/>
        <v>24</v>
      </c>
      <c r="F15" s="33">
        <f t="shared" si="2"/>
        <v>4.198333333333334</v>
      </c>
      <c r="G15" s="25">
        <f t="shared" si="8"/>
        <v>4</v>
      </c>
      <c r="H15" s="185">
        <f t="shared" si="3"/>
        <v>1204</v>
      </c>
      <c r="I15" s="26">
        <f t="shared" si="6"/>
        <v>1540</v>
      </c>
      <c r="J15" s="174">
        <f t="shared" si="7"/>
        <v>1008</v>
      </c>
      <c r="K15" s="8"/>
      <c r="L15" s="8"/>
    </row>
    <row r="16" spans="1:12" s="2" customFormat="1" ht="33" customHeight="1">
      <c r="A16" s="23">
        <v>12</v>
      </c>
      <c r="B16" s="179">
        <f t="shared" si="0"/>
        <v>367</v>
      </c>
      <c r="C16" s="24">
        <f t="shared" si="1"/>
        <v>1282</v>
      </c>
      <c r="D16" s="31">
        <f t="shared" si="4"/>
        <v>25.648</v>
      </c>
      <c r="E16" s="25">
        <f t="shared" si="5"/>
        <v>26</v>
      </c>
      <c r="F16" s="33">
        <f t="shared" si="2"/>
        <v>4.58</v>
      </c>
      <c r="G16" s="25">
        <f t="shared" si="8"/>
        <v>5</v>
      </c>
      <c r="H16" s="185">
        <f t="shared" si="3"/>
        <v>1313</v>
      </c>
      <c r="I16" s="26">
        <f t="shared" si="6"/>
        <v>1680</v>
      </c>
      <c r="J16" s="174">
        <f t="shared" si="7"/>
        <v>1099</v>
      </c>
      <c r="K16" s="8"/>
      <c r="L16" s="8"/>
    </row>
    <row r="17" spans="1:12" s="2" customFormat="1" ht="33" customHeight="1">
      <c r="A17" s="23">
        <v>13</v>
      </c>
      <c r="B17" s="179">
        <f t="shared" si="0"/>
        <v>397</v>
      </c>
      <c r="C17" s="24">
        <f t="shared" si="1"/>
        <v>1389</v>
      </c>
      <c r="D17" s="31">
        <f t="shared" si="4"/>
        <v>27.785333333333334</v>
      </c>
      <c r="E17" s="25">
        <f t="shared" si="5"/>
        <v>28</v>
      </c>
      <c r="F17" s="33">
        <f t="shared" si="2"/>
        <v>4.961666666666667</v>
      </c>
      <c r="G17" s="25">
        <f t="shared" si="8"/>
        <v>5</v>
      </c>
      <c r="H17" s="185">
        <f t="shared" si="3"/>
        <v>1422</v>
      </c>
      <c r="I17" s="26">
        <f t="shared" si="6"/>
        <v>1819</v>
      </c>
      <c r="J17" s="174">
        <f t="shared" si="7"/>
        <v>1191</v>
      </c>
      <c r="K17" s="8"/>
      <c r="L17" s="8"/>
    </row>
    <row r="18" spans="1:12" s="2" customFormat="1" ht="33" customHeight="1">
      <c r="A18" s="23">
        <v>14</v>
      </c>
      <c r="B18" s="179">
        <f t="shared" si="0"/>
        <v>428</v>
      </c>
      <c r="C18" s="24">
        <f t="shared" si="1"/>
        <v>1497</v>
      </c>
      <c r="D18" s="31">
        <f t="shared" si="4"/>
        <v>29.922666666666665</v>
      </c>
      <c r="E18" s="25">
        <f t="shared" si="5"/>
        <v>30</v>
      </c>
      <c r="F18" s="33">
        <f t="shared" si="2"/>
        <v>5.343333333333334</v>
      </c>
      <c r="G18" s="25">
        <f t="shared" si="8"/>
        <v>5</v>
      </c>
      <c r="H18" s="185">
        <f t="shared" si="3"/>
        <v>1532</v>
      </c>
      <c r="I18" s="26">
        <f t="shared" si="6"/>
        <v>1960</v>
      </c>
      <c r="J18" s="174">
        <f t="shared" si="7"/>
        <v>1282</v>
      </c>
      <c r="K18" s="8"/>
      <c r="L18" s="8"/>
    </row>
    <row r="19" spans="1:12" s="2" customFormat="1" ht="33" customHeight="1">
      <c r="A19" s="23">
        <v>15</v>
      </c>
      <c r="B19" s="179">
        <f t="shared" si="0"/>
        <v>458</v>
      </c>
      <c r="C19" s="24">
        <f t="shared" si="1"/>
        <v>1603</v>
      </c>
      <c r="D19" s="31">
        <f t="shared" si="4"/>
        <v>32.06</v>
      </c>
      <c r="E19" s="25">
        <f t="shared" si="5"/>
        <v>32</v>
      </c>
      <c r="F19" s="33">
        <f t="shared" si="2"/>
        <v>5.7250000000000005</v>
      </c>
      <c r="G19" s="25">
        <f t="shared" si="8"/>
        <v>6</v>
      </c>
      <c r="H19" s="185">
        <f t="shared" si="3"/>
        <v>1641</v>
      </c>
      <c r="I19" s="26">
        <f t="shared" si="6"/>
        <v>2099</v>
      </c>
      <c r="J19" s="174">
        <f t="shared" si="7"/>
        <v>1374</v>
      </c>
      <c r="K19" s="8"/>
      <c r="L19" s="8"/>
    </row>
    <row r="20" spans="1:12" s="2" customFormat="1" ht="33" customHeight="1">
      <c r="A20" s="23">
        <v>16</v>
      </c>
      <c r="B20" s="179">
        <f t="shared" si="0"/>
        <v>489</v>
      </c>
      <c r="C20" s="24">
        <f t="shared" si="1"/>
        <v>1710</v>
      </c>
      <c r="D20" s="31">
        <f t="shared" si="4"/>
        <v>34.19733333333333</v>
      </c>
      <c r="E20" s="25">
        <f t="shared" si="5"/>
        <v>34</v>
      </c>
      <c r="F20" s="33">
        <f t="shared" si="2"/>
        <v>6.106666666666667</v>
      </c>
      <c r="G20" s="25">
        <f t="shared" si="8"/>
        <v>6</v>
      </c>
      <c r="H20" s="185">
        <f t="shared" si="3"/>
        <v>1750</v>
      </c>
      <c r="I20" s="26">
        <f t="shared" si="6"/>
        <v>2239</v>
      </c>
      <c r="J20" s="174">
        <f t="shared" si="7"/>
        <v>1466</v>
      </c>
      <c r="K20" s="8"/>
      <c r="L20" s="8"/>
    </row>
    <row r="21" spans="1:12" s="2" customFormat="1" ht="33" customHeight="1">
      <c r="A21" s="23">
        <v>17</v>
      </c>
      <c r="B21" s="179">
        <f t="shared" si="0"/>
        <v>519</v>
      </c>
      <c r="C21" s="24">
        <f t="shared" si="1"/>
        <v>1817</v>
      </c>
      <c r="D21" s="31">
        <f t="shared" si="4"/>
        <v>36.334666666666664</v>
      </c>
      <c r="E21" s="25">
        <f t="shared" si="5"/>
        <v>36</v>
      </c>
      <c r="F21" s="33">
        <f t="shared" si="2"/>
        <v>6.488333333333334</v>
      </c>
      <c r="G21" s="25">
        <f t="shared" si="8"/>
        <v>6</v>
      </c>
      <c r="H21" s="185">
        <f t="shared" si="3"/>
        <v>1859</v>
      </c>
      <c r="I21" s="26">
        <f t="shared" si="6"/>
        <v>2378</v>
      </c>
      <c r="J21" s="174">
        <f t="shared" si="7"/>
        <v>1557</v>
      </c>
      <c r="K21" s="8"/>
      <c r="L21" s="8"/>
    </row>
    <row r="22" spans="1:12" s="2" customFormat="1" ht="33" customHeight="1">
      <c r="A22" s="23">
        <v>18</v>
      </c>
      <c r="B22" s="179">
        <f t="shared" si="0"/>
        <v>550</v>
      </c>
      <c r="C22" s="24">
        <f t="shared" si="1"/>
        <v>1923</v>
      </c>
      <c r="D22" s="31">
        <f t="shared" si="4"/>
        <v>38.472</v>
      </c>
      <c r="E22" s="25">
        <f t="shared" si="5"/>
        <v>38</v>
      </c>
      <c r="F22" s="33">
        <f t="shared" si="2"/>
        <v>6.870000000000001</v>
      </c>
      <c r="G22" s="25">
        <f t="shared" si="8"/>
        <v>7</v>
      </c>
      <c r="H22" s="185">
        <f t="shared" si="3"/>
        <v>1968</v>
      </c>
      <c r="I22" s="26">
        <f t="shared" si="6"/>
        <v>2518</v>
      </c>
      <c r="J22" s="174">
        <f t="shared" si="7"/>
        <v>1649</v>
      </c>
      <c r="K22" s="8"/>
      <c r="L22" s="8"/>
    </row>
    <row r="23" spans="1:12" s="2" customFormat="1" ht="33" customHeight="1">
      <c r="A23" s="23">
        <v>19</v>
      </c>
      <c r="B23" s="179">
        <f t="shared" si="0"/>
        <v>580</v>
      </c>
      <c r="C23" s="24">
        <f t="shared" si="1"/>
        <v>2030</v>
      </c>
      <c r="D23" s="31">
        <f t="shared" si="4"/>
        <v>40.60933333333333</v>
      </c>
      <c r="E23" s="25">
        <f t="shared" si="5"/>
        <v>41</v>
      </c>
      <c r="F23" s="33">
        <f t="shared" si="2"/>
        <v>7.251666666666668</v>
      </c>
      <c r="G23" s="25">
        <f t="shared" si="8"/>
        <v>7</v>
      </c>
      <c r="H23" s="185">
        <f t="shared" si="3"/>
        <v>2078</v>
      </c>
      <c r="I23" s="26">
        <f t="shared" si="6"/>
        <v>2658</v>
      </c>
      <c r="J23" s="174">
        <f t="shared" si="7"/>
        <v>1740</v>
      </c>
      <c r="K23" s="8"/>
      <c r="L23" s="8"/>
    </row>
    <row r="24" spans="1:12" s="2" customFormat="1" ht="33" customHeight="1">
      <c r="A24" s="23">
        <v>20</v>
      </c>
      <c r="B24" s="179">
        <f t="shared" si="0"/>
        <v>611</v>
      </c>
      <c r="C24" s="24">
        <f t="shared" si="1"/>
        <v>2138</v>
      </c>
      <c r="D24" s="31">
        <f t="shared" si="4"/>
        <v>42.74666666666667</v>
      </c>
      <c r="E24" s="25">
        <f t="shared" si="5"/>
        <v>43</v>
      </c>
      <c r="F24" s="33">
        <f t="shared" si="2"/>
        <v>7.633333333333335</v>
      </c>
      <c r="G24" s="25">
        <f t="shared" si="8"/>
        <v>8</v>
      </c>
      <c r="H24" s="185">
        <f t="shared" si="3"/>
        <v>2189</v>
      </c>
      <c r="I24" s="26">
        <f t="shared" si="6"/>
        <v>2800</v>
      </c>
      <c r="J24" s="174">
        <f t="shared" si="7"/>
        <v>1832</v>
      </c>
      <c r="K24" s="8"/>
      <c r="L24" s="8"/>
    </row>
    <row r="25" spans="1:12" s="2" customFormat="1" ht="33" customHeight="1">
      <c r="A25" s="23">
        <v>21</v>
      </c>
      <c r="B25" s="179">
        <f t="shared" si="0"/>
        <v>641</v>
      </c>
      <c r="C25" s="24">
        <f t="shared" si="1"/>
        <v>2244</v>
      </c>
      <c r="D25" s="31">
        <f t="shared" si="4"/>
        <v>44.884</v>
      </c>
      <c r="E25" s="25">
        <f t="shared" si="5"/>
        <v>45</v>
      </c>
      <c r="F25" s="33">
        <f t="shared" si="2"/>
        <v>8.015</v>
      </c>
      <c r="G25" s="25">
        <f t="shared" si="8"/>
        <v>8</v>
      </c>
      <c r="H25" s="185">
        <f t="shared" si="3"/>
        <v>2297</v>
      </c>
      <c r="I25" s="26">
        <f t="shared" si="6"/>
        <v>2938</v>
      </c>
      <c r="J25" s="174">
        <f t="shared" si="7"/>
        <v>1924</v>
      </c>
      <c r="K25" s="8"/>
      <c r="L25" s="8"/>
    </row>
    <row r="26" spans="1:12" s="2" customFormat="1" ht="33" customHeight="1">
      <c r="A26" s="23">
        <v>22</v>
      </c>
      <c r="B26" s="179">
        <f t="shared" si="0"/>
        <v>672</v>
      </c>
      <c r="C26" s="24">
        <f t="shared" si="1"/>
        <v>2351</v>
      </c>
      <c r="D26" s="31">
        <f t="shared" si="4"/>
        <v>47.02133333333333</v>
      </c>
      <c r="E26" s="25">
        <f t="shared" si="5"/>
        <v>47</v>
      </c>
      <c r="F26" s="33">
        <f t="shared" si="2"/>
        <v>8.396666666666668</v>
      </c>
      <c r="G26" s="25">
        <f t="shared" si="8"/>
        <v>8</v>
      </c>
      <c r="H26" s="185">
        <f t="shared" si="3"/>
        <v>2406</v>
      </c>
      <c r="I26" s="26">
        <f t="shared" si="6"/>
        <v>3078</v>
      </c>
      <c r="J26" s="174">
        <f t="shared" si="7"/>
        <v>2015</v>
      </c>
      <c r="K26" s="8"/>
      <c r="L26" s="8"/>
    </row>
    <row r="27" spans="1:12" s="2" customFormat="1" ht="33" customHeight="1">
      <c r="A27" s="23">
        <v>23</v>
      </c>
      <c r="B27" s="179">
        <f t="shared" si="0"/>
        <v>702</v>
      </c>
      <c r="C27" s="24">
        <f t="shared" si="1"/>
        <v>2458</v>
      </c>
      <c r="D27" s="31">
        <f t="shared" si="4"/>
        <v>49.15866666666667</v>
      </c>
      <c r="E27" s="25">
        <f t="shared" si="5"/>
        <v>49</v>
      </c>
      <c r="F27" s="33">
        <f t="shared" si="2"/>
        <v>8.778333333333334</v>
      </c>
      <c r="G27" s="25">
        <f t="shared" si="8"/>
        <v>9</v>
      </c>
      <c r="H27" s="185">
        <f t="shared" si="3"/>
        <v>2516</v>
      </c>
      <c r="I27" s="26">
        <f t="shared" si="6"/>
        <v>3218</v>
      </c>
      <c r="J27" s="174">
        <f t="shared" si="7"/>
        <v>2107</v>
      </c>
      <c r="K27" s="8"/>
      <c r="L27" s="8"/>
    </row>
    <row r="28" spans="1:12" s="2" customFormat="1" ht="33" customHeight="1">
      <c r="A28" s="23">
        <v>24</v>
      </c>
      <c r="B28" s="179">
        <f t="shared" si="0"/>
        <v>733</v>
      </c>
      <c r="C28" s="24">
        <f t="shared" si="1"/>
        <v>2564</v>
      </c>
      <c r="D28" s="31">
        <f t="shared" si="4"/>
        <v>51.296</v>
      </c>
      <c r="E28" s="25">
        <f t="shared" si="5"/>
        <v>51</v>
      </c>
      <c r="F28" s="33">
        <f t="shared" si="2"/>
        <v>9.16</v>
      </c>
      <c r="G28" s="25">
        <f t="shared" si="8"/>
        <v>9</v>
      </c>
      <c r="H28" s="185">
        <f t="shared" si="3"/>
        <v>2624</v>
      </c>
      <c r="I28" s="26">
        <f t="shared" si="6"/>
        <v>3357</v>
      </c>
      <c r="J28" s="174">
        <f t="shared" si="7"/>
        <v>2198</v>
      </c>
      <c r="K28" s="8"/>
      <c r="L28" s="8"/>
    </row>
    <row r="29" spans="1:12" s="2" customFormat="1" ht="33" customHeight="1">
      <c r="A29" s="23">
        <v>25</v>
      </c>
      <c r="B29" s="179">
        <f t="shared" si="0"/>
        <v>763</v>
      </c>
      <c r="C29" s="24">
        <f t="shared" si="1"/>
        <v>2672</v>
      </c>
      <c r="D29" s="31">
        <f t="shared" si="4"/>
        <v>53.43333333333333</v>
      </c>
      <c r="E29" s="25">
        <f t="shared" si="5"/>
        <v>53</v>
      </c>
      <c r="F29" s="33">
        <f t="shared" si="2"/>
        <v>9.541666666666668</v>
      </c>
      <c r="G29" s="25">
        <f t="shared" si="8"/>
        <v>10</v>
      </c>
      <c r="H29" s="185">
        <f t="shared" si="3"/>
        <v>2735</v>
      </c>
      <c r="I29" s="26">
        <f t="shared" si="6"/>
        <v>3498</v>
      </c>
      <c r="J29" s="174">
        <f t="shared" si="7"/>
        <v>2290</v>
      </c>
      <c r="K29" s="8"/>
      <c r="L29" s="8"/>
    </row>
    <row r="30" spans="1:12" s="2" customFormat="1" ht="33" customHeight="1">
      <c r="A30" s="23">
        <v>26</v>
      </c>
      <c r="B30" s="179">
        <f t="shared" si="0"/>
        <v>793</v>
      </c>
      <c r="C30" s="24">
        <f t="shared" si="1"/>
        <v>2779</v>
      </c>
      <c r="D30" s="31">
        <f t="shared" si="4"/>
        <v>55.57066666666667</v>
      </c>
      <c r="E30" s="25">
        <f t="shared" si="5"/>
        <v>56</v>
      </c>
      <c r="F30" s="33">
        <f t="shared" si="2"/>
        <v>9.923333333333334</v>
      </c>
      <c r="G30" s="25">
        <f t="shared" si="8"/>
        <v>10</v>
      </c>
      <c r="H30" s="185">
        <f t="shared" si="3"/>
        <v>2845</v>
      </c>
      <c r="I30" s="26">
        <f t="shared" si="6"/>
        <v>3638</v>
      </c>
      <c r="J30" s="174">
        <f t="shared" si="7"/>
        <v>2382</v>
      </c>
      <c r="K30" s="8"/>
      <c r="L30" s="8"/>
    </row>
    <row r="31" spans="1:12" s="2" customFormat="1" ht="33" customHeight="1">
      <c r="A31" s="23">
        <v>27</v>
      </c>
      <c r="B31" s="179">
        <f t="shared" si="0"/>
        <v>824</v>
      </c>
      <c r="C31" s="24">
        <f t="shared" si="1"/>
        <v>2886</v>
      </c>
      <c r="D31" s="31">
        <f t="shared" si="4"/>
        <v>57.708</v>
      </c>
      <c r="E31" s="25">
        <f t="shared" si="5"/>
        <v>58</v>
      </c>
      <c r="F31" s="33">
        <f t="shared" si="2"/>
        <v>10.305000000000001</v>
      </c>
      <c r="G31" s="25">
        <f>ROUNDUP(F31,0)</f>
        <v>11</v>
      </c>
      <c r="H31" s="185">
        <f t="shared" si="3"/>
        <v>2955</v>
      </c>
      <c r="I31" s="26">
        <f t="shared" si="6"/>
        <v>3779</v>
      </c>
      <c r="J31" s="174">
        <f t="shared" si="7"/>
        <v>2473</v>
      </c>
      <c r="K31" s="8"/>
      <c r="L31" s="8"/>
    </row>
    <row r="32" spans="1:12" s="2" customFormat="1" ht="33" customHeight="1">
      <c r="A32" s="23">
        <v>28</v>
      </c>
      <c r="B32" s="179">
        <f t="shared" si="0"/>
        <v>854</v>
      </c>
      <c r="C32" s="24">
        <f t="shared" si="1"/>
        <v>2992</v>
      </c>
      <c r="D32" s="31">
        <f t="shared" si="4"/>
        <v>59.84533333333333</v>
      </c>
      <c r="E32" s="25">
        <f t="shared" si="5"/>
        <v>60</v>
      </c>
      <c r="F32" s="33">
        <f t="shared" si="2"/>
        <v>10.686666666666667</v>
      </c>
      <c r="G32" s="25">
        <f>ROUND(F32,0)</f>
        <v>11</v>
      </c>
      <c r="H32" s="185">
        <f t="shared" si="3"/>
        <v>3063</v>
      </c>
      <c r="I32" s="26">
        <f t="shared" si="6"/>
        <v>3917</v>
      </c>
      <c r="J32" s="174">
        <f t="shared" si="7"/>
        <v>2565</v>
      </c>
      <c r="K32" s="8"/>
      <c r="L32" s="8"/>
    </row>
    <row r="33" spans="1:12" s="2" customFormat="1" ht="33" customHeight="1">
      <c r="A33" s="23">
        <v>29</v>
      </c>
      <c r="B33" s="179">
        <f t="shared" si="0"/>
        <v>886</v>
      </c>
      <c r="C33" s="24">
        <f t="shared" si="1"/>
        <v>3099</v>
      </c>
      <c r="D33" s="31">
        <f t="shared" si="4"/>
        <v>61.98266666666667</v>
      </c>
      <c r="E33" s="25">
        <f t="shared" si="5"/>
        <v>62</v>
      </c>
      <c r="F33" s="33">
        <f t="shared" si="2"/>
        <v>11.068333333333335</v>
      </c>
      <c r="G33" s="25">
        <f>ROUND(F33,0)</f>
        <v>11</v>
      </c>
      <c r="H33" s="185">
        <f t="shared" si="3"/>
        <v>3172</v>
      </c>
      <c r="I33" s="26">
        <f t="shared" si="6"/>
        <v>4058</v>
      </c>
      <c r="J33" s="174">
        <f t="shared" si="7"/>
        <v>2656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916</v>
      </c>
      <c r="C34" s="28">
        <f t="shared" si="1"/>
        <v>3206</v>
      </c>
      <c r="D34" s="31">
        <f t="shared" si="4"/>
        <v>64.12</v>
      </c>
      <c r="E34" s="29">
        <f t="shared" si="5"/>
        <v>64</v>
      </c>
      <c r="F34" s="33">
        <f t="shared" si="2"/>
        <v>11.450000000000001</v>
      </c>
      <c r="G34" s="29">
        <f>ROUND(F34,0)</f>
        <v>11</v>
      </c>
      <c r="H34" s="186">
        <f>C34+E34+G34</f>
        <v>3281</v>
      </c>
      <c r="I34" s="30">
        <f t="shared" si="6"/>
        <v>4197</v>
      </c>
      <c r="J34" s="175">
        <f t="shared" si="7"/>
        <v>2748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50" zoomScaleNormal="50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v>48200</v>
      </c>
    </row>
    <row r="3" spans="1:12" ht="33" customHeight="1">
      <c r="A3" s="341"/>
      <c r="B3" s="345">
        <v>48200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>C5+E5+G5</f>
        <v>110</v>
      </c>
      <c r="I5" s="22">
        <f aca="true" t="shared" si="0" ref="I5:I34">B5+H5</f>
        <v>140</v>
      </c>
      <c r="J5" s="173">
        <f aca="true" t="shared" si="1" ref="J5:J34">ROUND($B$3*$L$7/30*A5,0)</f>
        <v>96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aca="true" t="shared" si="2" ref="H6:H34">C6+E6+G6</f>
        <v>218</v>
      </c>
      <c r="I6" s="26">
        <f t="shared" si="0"/>
        <v>279</v>
      </c>
      <c r="J6" s="174">
        <f t="shared" si="1"/>
        <v>193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2"/>
        <v>328</v>
      </c>
      <c r="I7" s="26">
        <f t="shared" si="0"/>
        <v>419</v>
      </c>
      <c r="J7" s="174">
        <f t="shared" si="1"/>
        <v>289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2"/>
        <v>439</v>
      </c>
      <c r="I8" s="26">
        <f t="shared" si="0"/>
        <v>561</v>
      </c>
      <c r="J8" s="174">
        <f t="shared" si="1"/>
        <v>386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2"/>
        <v>547</v>
      </c>
      <c r="I9" s="26">
        <f t="shared" si="0"/>
        <v>699</v>
      </c>
      <c r="J9" s="174">
        <f t="shared" si="1"/>
        <v>482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2"/>
        <v>656</v>
      </c>
      <c r="I10" s="26">
        <f t="shared" si="0"/>
        <v>839</v>
      </c>
      <c r="J10" s="174">
        <f t="shared" si="1"/>
        <v>578</v>
      </c>
      <c r="K10" s="309" t="s">
        <v>293</v>
      </c>
      <c r="L10" s="310">
        <f>ROUND($L2*0.0469*0.3,0)</f>
        <v>678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2"/>
        <v>766</v>
      </c>
      <c r="I11" s="26">
        <f t="shared" si="0"/>
        <v>979</v>
      </c>
      <c r="J11" s="174">
        <f t="shared" si="1"/>
        <v>675</v>
      </c>
      <c r="K11" s="309" t="s">
        <v>295</v>
      </c>
      <c r="L11" s="311">
        <f>ROUND($L2*0.0469*0.6*(1+0.61),0)</f>
        <v>2184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2"/>
        <v>874</v>
      </c>
      <c r="I12" s="26">
        <f t="shared" si="0"/>
        <v>1118</v>
      </c>
      <c r="J12" s="174">
        <f t="shared" si="1"/>
        <v>771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2"/>
        <v>984</v>
      </c>
      <c r="I13" s="26">
        <f t="shared" si="0"/>
        <v>1258</v>
      </c>
      <c r="J13" s="174">
        <f t="shared" si="1"/>
        <v>868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2"/>
        <v>1094</v>
      </c>
      <c r="I14" s="26">
        <f t="shared" si="0"/>
        <v>1400</v>
      </c>
      <c r="J14" s="174">
        <f t="shared" si="1"/>
        <v>964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2"/>
        <v>1204</v>
      </c>
      <c r="I15" s="26">
        <f t="shared" si="0"/>
        <v>1540</v>
      </c>
      <c r="J15" s="174">
        <f t="shared" si="1"/>
        <v>1060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2"/>
        <v>1313</v>
      </c>
      <c r="I16" s="26">
        <f t="shared" si="0"/>
        <v>1680</v>
      </c>
      <c r="J16" s="174">
        <f t="shared" si="1"/>
        <v>1157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2"/>
        <v>1422</v>
      </c>
      <c r="I17" s="26">
        <f t="shared" si="0"/>
        <v>1819</v>
      </c>
      <c r="J17" s="174">
        <f t="shared" si="1"/>
        <v>1253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2"/>
        <v>1532</v>
      </c>
      <c r="I18" s="26">
        <f t="shared" si="0"/>
        <v>1960</v>
      </c>
      <c r="J18" s="174">
        <f t="shared" si="1"/>
        <v>1350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2"/>
        <v>1641</v>
      </c>
      <c r="I19" s="26">
        <f t="shared" si="0"/>
        <v>2099</v>
      </c>
      <c r="J19" s="174">
        <f t="shared" si="1"/>
        <v>1446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2"/>
        <v>1750</v>
      </c>
      <c r="I20" s="26">
        <f t="shared" si="0"/>
        <v>2239</v>
      </c>
      <c r="J20" s="174">
        <f t="shared" si="1"/>
        <v>1542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2"/>
        <v>1859</v>
      </c>
      <c r="I21" s="26">
        <f t="shared" si="0"/>
        <v>2378</v>
      </c>
      <c r="J21" s="174">
        <f t="shared" si="1"/>
        <v>1639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2"/>
        <v>1968</v>
      </c>
      <c r="I22" s="26">
        <f t="shared" si="0"/>
        <v>2518</v>
      </c>
      <c r="J22" s="174">
        <f t="shared" si="1"/>
        <v>1735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2"/>
        <v>2078</v>
      </c>
      <c r="I23" s="26">
        <f t="shared" si="0"/>
        <v>2658</v>
      </c>
      <c r="J23" s="174">
        <f t="shared" si="1"/>
        <v>1832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2"/>
        <v>2189</v>
      </c>
      <c r="I24" s="26">
        <f t="shared" si="0"/>
        <v>2800</v>
      </c>
      <c r="J24" s="174">
        <f t="shared" si="1"/>
        <v>1928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2"/>
        <v>2297</v>
      </c>
      <c r="I25" s="26">
        <f t="shared" si="0"/>
        <v>2938</v>
      </c>
      <c r="J25" s="174">
        <f t="shared" si="1"/>
        <v>2024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2"/>
        <v>2406</v>
      </c>
      <c r="I26" s="26">
        <f t="shared" si="0"/>
        <v>3078</v>
      </c>
      <c r="J26" s="174">
        <f t="shared" si="1"/>
        <v>2121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2"/>
        <v>2516</v>
      </c>
      <c r="I27" s="26">
        <f t="shared" si="0"/>
        <v>3218</v>
      </c>
      <c r="J27" s="174">
        <f t="shared" si="1"/>
        <v>2217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2"/>
        <v>2624</v>
      </c>
      <c r="I28" s="26">
        <f t="shared" si="0"/>
        <v>3357</v>
      </c>
      <c r="J28" s="174">
        <f t="shared" si="1"/>
        <v>2314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2"/>
        <v>2735</v>
      </c>
      <c r="I29" s="26">
        <f t="shared" si="0"/>
        <v>3498</v>
      </c>
      <c r="J29" s="174">
        <f t="shared" si="1"/>
        <v>2410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2"/>
        <v>2845</v>
      </c>
      <c r="I30" s="26">
        <f t="shared" si="0"/>
        <v>3638</v>
      </c>
      <c r="J30" s="174">
        <f t="shared" si="1"/>
        <v>2506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2"/>
        <v>2955</v>
      </c>
      <c r="I31" s="26">
        <f t="shared" si="0"/>
        <v>3779</v>
      </c>
      <c r="J31" s="174">
        <f t="shared" si="1"/>
        <v>2603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2"/>
        <v>3063</v>
      </c>
      <c r="I32" s="26">
        <f t="shared" si="0"/>
        <v>3917</v>
      </c>
      <c r="J32" s="174">
        <f t="shared" si="1"/>
        <v>2699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2"/>
        <v>3172</v>
      </c>
      <c r="I33" s="26">
        <f t="shared" si="0"/>
        <v>4058</v>
      </c>
      <c r="J33" s="174">
        <f t="shared" si="1"/>
        <v>2796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2"/>
        <v>3281</v>
      </c>
      <c r="I34" s="30">
        <f t="shared" si="0"/>
        <v>4197</v>
      </c>
      <c r="J34" s="175">
        <f t="shared" si="1"/>
        <v>2892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298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299</v>
      </c>
      <c r="C2" s="344"/>
      <c r="D2" s="338" t="s">
        <v>300</v>
      </c>
      <c r="E2" s="339"/>
      <c r="F2" s="338" t="s">
        <v>301</v>
      </c>
      <c r="G2" s="339"/>
      <c r="H2" s="181" t="s">
        <v>302</v>
      </c>
      <c r="I2" s="14" t="s">
        <v>303</v>
      </c>
      <c r="J2" s="332" t="s">
        <v>304</v>
      </c>
      <c r="K2" s="168" t="s">
        <v>305</v>
      </c>
      <c r="L2" s="187">
        <v>50600</v>
      </c>
    </row>
    <row r="3" spans="1:12" ht="33" customHeight="1">
      <c r="A3" s="341"/>
      <c r="B3" s="345">
        <v>50600</v>
      </c>
      <c r="C3" s="346"/>
      <c r="D3" s="334" t="s">
        <v>306</v>
      </c>
      <c r="E3" s="336" t="s">
        <v>307</v>
      </c>
      <c r="F3" s="334" t="s">
        <v>308</v>
      </c>
      <c r="G3" s="336" t="s">
        <v>309</v>
      </c>
      <c r="H3" s="182" t="s">
        <v>310</v>
      </c>
      <c r="I3" s="15" t="s">
        <v>311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312</v>
      </c>
      <c r="C4" s="17" t="s">
        <v>313</v>
      </c>
      <c r="D4" s="335"/>
      <c r="E4" s="337"/>
      <c r="F4" s="335"/>
      <c r="G4" s="337"/>
      <c r="H4" s="183" t="s">
        <v>314</v>
      </c>
      <c r="I4" s="16" t="s">
        <v>11</v>
      </c>
      <c r="J4" s="12" t="s">
        <v>315</v>
      </c>
      <c r="K4" s="6" t="s">
        <v>316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101</v>
      </c>
      <c r="K5" s="7" t="s">
        <v>317</v>
      </c>
      <c r="L5" s="176">
        <v>0.0014</v>
      </c>
      <c r="M5" s="13" t="s">
        <v>318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202</v>
      </c>
      <c r="K6" s="5" t="s">
        <v>319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304</v>
      </c>
      <c r="K7" s="34" t="s">
        <v>320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405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506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607</v>
      </c>
      <c r="K10" s="309" t="s">
        <v>321</v>
      </c>
      <c r="L10" s="310">
        <f>ROUND($L2*0.0469*0.3,0)</f>
        <v>712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708</v>
      </c>
      <c r="K11" s="309" t="s">
        <v>322</v>
      </c>
      <c r="L11" s="311">
        <f>ROUND($L2*0.0469*0.6*(1+0.61),0)</f>
        <v>2292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810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911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1012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1113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1214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1316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1417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1518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1619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1720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1822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1923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2024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2125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2226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2328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2429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2530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2631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2732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2834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2935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3036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18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323</v>
      </c>
      <c r="C2" s="344"/>
      <c r="D2" s="338" t="s">
        <v>324</v>
      </c>
      <c r="E2" s="339"/>
      <c r="F2" s="338" t="s">
        <v>325</v>
      </c>
      <c r="G2" s="339"/>
      <c r="H2" s="181" t="s">
        <v>326</v>
      </c>
      <c r="I2" s="14" t="s">
        <v>327</v>
      </c>
      <c r="J2" s="332" t="s">
        <v>328</v>
      </c>
      <c r="K2" s="168" t="s">
        <v>329</v>
      </c>
      <c r="L2" s="187">
        <v>53000</v>
      </c>
    </row>
    <row r="3" spans="1:12" ht="33" customHeight="1">
      <c r="A3" s="341"/>
      <c r="B3" s="345">
        <v>53000</v>
      </c>
      <c r="C3" s="346"/>
      <c r="D3" s="334" t="s">
        <v>330</v>
      </c>
      <c r="E3" s="336" t="s">
        <v>331</v>
      </c>
      <c r="F3" s="334" t="s">
        <v>332</v>
      </c>
      <c r="G3" s="336" t="s">
        <v>333</v>
      </c>
      <c r="H3" s="182" t="s">
        <v>334</v>
      </c>
      <c r="I3" s="15" t="s">
        <v>335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336</v>
      </c>
      <c r="C4" s="17" t="s">
        <v>337</v>
      </c>
      <c r="D4" s="335"/>
      <c r="E4" s="337"/>
      <c r="F4" s="335"/>
      <c r="G4" s="337"/>
      <c r="H4" s="183" t="s">
        <v>338</v>
      </c>
      <c r="I4" s="16" t="s">
        <v>11</v>
      </c>
      <c r="J4" s="12" t="s">
        <v>339</v>
      </c>
      <c r="K4" s="6" t="s">
        <v>340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106</v>
      </c>
      <c r="K5" s="7" t="s">
        <v>341</v>
      </c>
      <c r="L5" s="176">
        <v>0.0014</v>
      </c>
      <c r="M5" s="13" t="s">
        <v>342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212</v>
      </c>
      <c r="K6" s="5" t="s">
        <v>343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318</v>
      </c>
      <c r="K7" s="34" t="s">
        <v>344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424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530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636</v>
      </c>
      <c r="K10" s="309" t="s">
        <v>294</v>
      </c>
      <c r="L10" s="310">
        <f>ROUND($L2*0.0469*0.3,0)</f>
        <v>746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742</v>
      </c>
      <c r="K11" s="309" t="s">
        <v>345</v>
      </c>
      <c r="L11" s="311">
        <f>ROUND($L2*0.0469*0.6*(1+0.61),0)</f>
        <v>2401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848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954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1060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1166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1272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1378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1484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1590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1696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1802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1908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2014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2120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2226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2332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2438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2544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2650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2756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2862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2968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3074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3180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221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222</v>
      </c>
      <c r="C2" s="344"/>
      <c r="D2" s="338" t="s">
        <v>223</v>
      </c>
      <c r="E2" s="339"/>
      <c r="F2" s="338" t="s">
        <v>224</v>
      </c>
      <c r="G2" s="339"/>
      <c r="H2" s="181" t="s">
        <v>225</v>
      </c>
      <c r="I2" s="14" t="s">
        <v>226</v>
      </c>
      <c r="J2" s="332" t="s">
        <v>227</v>
      </c>
      <c r="K2" s="168" t="s">
        <v>228</v>
      </c>
      <c r="L2" s="187">
        <f>B3</f>
        <v>4500</v>
      </c>
    </row>
    <row r="3" spans="1:12" ht="33" customHeight="1">
      <c r="A3" s="341"/>
      <c r="B3" s="345">
        <v>4500</v>
      </c>
      <c r="C3" s="346"/>
      <c r="D3" s="334" t="s">
        <v>229</v>
      </c>
      <c r="E3" s="336" t="s">
        <v>230</v>
      </c>
      <c r="F3" s="334" t="s">
        <v>231</v>
      </c>
      <c r="G3" s="336" t="s">
        <v>232</v>
      </c>
      <c r="H3" s="182" t="s">
        <v>233</v>
      </c>
      <c r="I3" s="15" t="s">
        <v>234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235</v>
      </c>
      <c r="C4" s="17" t="s">
        <v>236</v>
      </c>
      <c r="D4" s="335"/>
      <c r="E4" s="337"/>
      <c r="F4" s="335"/>
      <c r="G4" s="337"/>
      <c r="H4" s="183" t="s">
        <v>237</v>
      </c>
      <c r="I4" s="16" t="s">
        <v>11</v>
      </c>
      <c r="J4" s="12" t="s">
        <v>238</v>
      </c>
      <c r="K4" s="6" t="s">
        <v>239</v>
      </c>
      <c r="L4" s="170">
        <v>0.01</v>
      </c>
    </row>
    <row r="5" spans="1:13" s="2" customFormat="1" ht="33" customHeight="1">
      <c r="A5" s="18">
        <v>1</v>
      </c>
      <c r="B5" s="178">
        <v>8</v>
      </c>
      <c r="C5" s="19">
        <v>26</v>
      </c>
      <c r="D5" s="20">
        <v>0.518</v>
      </c>
      <c r="E5" s="21">
        <v>1</v>
      </c>
      <c r="F5" s="32">
        <v>0.0925</v>
      </c>
      <c r="G5" s="21">
        <v>1</v>
      </c>
      <c r="H5" s="184">
        <v>28</v>
      </c>
      <c r="I5" s="22">
        <f aca="true" t="shared" si="0" ref="I5:I34">B5+H5</f>
        <v>36</v>
      </c>
      <c r="J5" s="173">
        <f aca="true" t="shared" si="1" ref="J5:J34">ROUND($B$3*$L$7/30*A5,0)</f>
        <v>9</v>
      </c>
      <c r="K5" s="7" t="s">
        <v>240</v>
      </c>
      <c r="L5" s="176">
        <v>0.0014</v>
      </c>
      <c r="M5" s="13" t="s">
        <v>241</v>
      </c>
    </row>
    <row r="6" spans="1:12" s="2" customFormat="1" ht="33" customHeight="1">
      <c r="A6" s="23">
        <v>2</v>
      </c>
      <c r="B6" s="179">
        <v>14</v>
      </c>
      <c r="C6" s="24">
        <v>52</v>
      </c>
      <c r="D6" s="31">
        <v>1.036</v>
      </c>
      <c r="E6" s="25">
        <v>1</v>
      </c>
      <c r="F6" s="33">
        <v>0.185</v>
      </c>
      <c r="G6" s="25">
        <v>1</v>
      </c>
      <c r="H6" s="185">
        <v>54</v>
      </c>
      <c r="I6" s="26">
        <f t="shared" si="0"/>
        <v>68</v>
      </c>
      <c r="J6" s="174">
        <f t="shared" si="1"/>
        <v>18</v>
      </c>
      <c r="K6" s="5" t="s">
        <v>242</v>
      </c>
      <c r="L6" s="171">
        <v>0.00025</v>
      </c>
    </row>
    <row r="7" spans="1:12" s="2" customFormat="1" ht="33" customHeight="1">
      <c r="A7" s="23">
        <v>3</v>
      </c>
      <c r="B7" s="179">
        <v>22</v>
      </c>
      <c r="C7" s="24">
        <v>78</v>
      </c>
      <c r="D7" s="31">
        <v>1.554</v>
      </c>
      <c r="E7" s="25">
        <v>2</v>
      </c>
      <c r="F7" s="33">
        <v>0.2775</v>
      </c>
      <c r="G7" s="25">
        <v>1</v>
      </c>
      <c r="H7" s="185">
        <v>81</v>
      </c>
      <c r="I7" s="26">
        <f t="shared" si="0"/>
        <v>103</v>
      </c>
      <c r="J7" s="174">
        <f t="shared" si="1"/>
        <v>27</v>
      </c>
      <c r="K7" s="34" t="s">
        <v>243</v>
      </c>
      <c r="L7" s="172">
        <v>0.06</v>
      </c>
    </row>
    <row r="8" spans="1:12" s="2" customFormat="1" ht="33" customHeight="1">
      <c r="A8" s="23">
        <v>4</v>
      </c>
      <c r="B8" s="179">
        <v>30</v>
      </c>
      <c r="C8" s="24">
        <v>103</v>
      </c>
      <c r="D8" s="31">
        <v>2.072</v>
      </c>
      <c r="E8" s="25">
        <v>2</v>
      </c>
      <c r="F8" s="33">
        <v>0.37</v>
      </c>
      <c r="G8" s="25">
        <v>1</v>
      </c>
      <c r="H8" s="185">
        <v>106</v>
      </c>
      <c r="I8" s="26">
        <f t="shared" si="0"/>
        <v>136</v>
      </c>
      <c r="J8" s="174">
        <f t="shared" si="1"/>
        <v>36</v>
      </c>
      <c r="K8" s="8"/>
      <c r="L8" s="8"/>
    </row>
    <row r="9" spans="1:12" s="2" customFormat="1" ht="33" customHeight="1">
      <c r="A9" s="23">
        <v>5</v>
      </c>
      <c r="B9" s="179">
        <v>37</v>
      </c>
      <c r="C9" s="24">
        <v>130</v>
      </c>
      <c r="D9" s="31">
        <v>2.59</v>
      </c>
      <c r="E9" s="25">
        <v>3</v>
      </c>
      <c r="F9" s="33">
        <v>0.4625</v>
      </c>
      <c r="G9" s="25">
        <v>1</v>
      </c>
      <c r="H9" s="185">
        <v>134</v>
      </c>
      <c r="I9" s="26">
        <f t="shared" si="0"/>
        <v>171</v>
      </c>
      <c r="J9" s="174">
        <f t="shared" si="1"/>
        <v>45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v>44</v>
      </c>
      <c r="C10" s="24">
        <v>156</v>
      </c>
      <c r="D10" s="31">
        <v>3.108</v>
      </c>
      <c r="E10" s="25">
        <v>3</v>
      </c>
      <c r="F10" s="33">
        <v>0.555</v>
      </c>
      <c r="G10" s="25">
        <v>1</v>
      </c>
      <c r="H10" s="185">
        <v>160</v>
      </c>
      <c r="I10" s="26">
        <f t="shared" si="0"/>
        <v>204</v>
      </c>
      <c r="J10" s="174">
        <f t="shared" si="1"/>
        <v>54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v>52</v>
      </c>
      <c r="C11" s="24">
        <v>181</v>
      </c>
      <c r="D11" s="31">
        <v>3.6260000000000003</v>
      </c>
      <c r="E11" s="25">
        <v>4</v>
      </c>
      <c r="F11" s="33">
        <v>0.6475</v>
      </c>
      <c r="G11" s="25">
        <v>1</v>
      </c>
      <c r="H11" s="185">
        <v>186</v>
      </c>
      <c r="I11" s="26">
        <f t="shared" si="0"/>
        <v>238</v>
      </c>
      <c r="J11" s="174">
        <f t="shared" si="1"/>
        <v>63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v>59</v>
      </c>
      <c r="C12" s="24">
        <v>207</v>
      </c>
      <c r="D12" s="31">
        <v>4.144</v>
      </c>
      <c r="E12" s="25">
        <v>4</v>
      </c>
      <c r="F12" s="33">
        <v>0.74</v>
      </c>
      <c r="G12" s="25">
        <v>1</v>
      </c>
      <c r="H12" s="185">
        <v>212</v>
      </c>
      <c r="I12" s="26">
        <f t="shared" si="0"/>
        <v>271</v>
      </c>
      <c r="J12" s="174">
        <f t="shared" si="1"/>
        <v>72</v>
      </c>
      <c r="K12" s="8"/>
      <c r="L12" s="8"/>
    </row>
    <row r="13" spans="1:12" s="2" customFormat="1" ht="33" customHeight="1">
      <c r="A13" s="23">
        <v>9</v>
      </c>
      <c r="B13" s="179">
        <v>67</v>
      </c>
      <c r="C13" s="24">
        <v>233</v>
      </c>
      <c r="D13" s="31">
        <v>4.662</v>
      </c>
      <c r="E13" s="25">
        <v>5</v>
      </c>
      <c r="F13" s="33">
        <v>0.8325</v>
      </c>
      <c r="G13" s="25">
        <v>1</v>
      </c>
      <c r="H13" s="185">
        <v>239</v>
      </c>
      <c r="I13" s="26">
        <f t="shared" si="0"/>
        <v>306</v>
      </c>
      <c r="J13" s="174">
        <f t="shared" si="1"/>
        <v>81</v>
      </c>
      <c r="K13" s="8"/>
      <c r="L13" s="8"/>
    </row>
    <row r="14" spans="1:12" s="2" customFormat="1" ht="33" customHeight="1">
      <c r="A14" s="23">
        <v>10</v>
      </c>
      <c r="B14" s="179">
        <v>74</v>
      </c>
      <c r="C14" s="24">
        <v>259</v>
      </c>
      <c r="D14" s="31">
        <v>5.18</v>
      </c>
      <c r="E14" s="25">
        <v>5</v>
      </c>
      <c r="F14" s="33">
        <v>0.925</v>
      </c>
      <c r="G14" s="25">
        <v>1</v>
      </c>
      <c r="H14" s="185">
        <v>265</v>
      </c>
      <c r="I14" s="26">
        <f t="shared" si="0"/>
        <v>339</v>
      </c>
      <c r="J14" s="174">
        <f t="shared" si="1"/>
        <v>90</v>
      </c>
      <c r="K14" s="8"/>
      <c r="L14" s="8"/>
    </row>
    <row r="15" spans="1:12" s="2" customFormat="1" ht="33" customHeight="1">
      <c r="A15" s="23">
        <v>11</v>
      </c>
      <c r="B15" s="179">
        <v>81</v>
      </c>
      <c r="C15" s="24">
        <v>284</v>
      </c>
      <c r="D15" s="31">
        <v>5.698</v>
      </c>
      <c r="E15" s="25">
        <v>6</v>
      </c>
      <c r="F15" s="33">
        <v>1.0175</v>
      </c>
      <c r="G15" s="25">
        <v>1</v>
      </c>
      <c r="H15" s="185">
        <v>291</v>
      </c>
      <c r="I15" s="26">
        <f t="shared" si="0"/>
        <v>372</v>
      </c>
      <c r="J15" s="174">
        <f t="shared" si="1"/>
        <v>99</v>
      </c>
      <c r="K15" s="8"/>
      <c r="L15" s="8"/>
    </row>
    <row r="16" spans="1:12" s="2" customFormat="1" ht="33" customHeight="1">
      <c r="A16" s="23">
        <v>12</v>
      </c>
      <c r="B16" s="179">
        <v>89</v>
      </c>
      <c r="C16" s="24">
        <v>311</v>
      </c>
      <c r="D16" s="31">
        <v>6.216</v>
      </c>
      <c r="E16" s="25">
        <v>6</v>
      </c>
      <c r="F16" s="33">
        <v>1.11</v>
      </c>
      <c r="G16" s="25">
        <v>1</v>
      </c>
      <c r="H16" s="185">
        <v>318</v>
      </c>
      <c r="I16" s="26">
        <f t="shared" si="0"/>
        <v>407</v>
      </c>
      <c r="J16" s="174">
        <f t="shared" si="1"/>
        <v>108</v>
      </c>
      <c r="K16" s="8"/>
      <c r="L16" s="8"/>
    </row>
    <row r="17" spans="1:12" s="2" customFormat="1" ht="33" customHeight="1">
      <c r="A17" s="23">
        <v>13</v>
      </c>
      <c r="B17" s="179">
        <v>97</v>
      </c>
      <c r="C17" s="24">
        <v>337</v>
      </c>
      <c r="D17" s="31">
        <v>6.734</v>
      </c>
      <c r="E17" s="25">
        <v>7</v>
      </c>
      <c r="F17" s="33">
        <v>1.2025</v>
      </c>
      <c r="G17" s="25">
        <v>1</v>
      </c>
      <c r="H17" s="185">
        <v>345</v>
      </c>
      <c r="I17" s="26">
        <f t="shared" si="0"/>
        <v>442</v>
      </c>
      <c r="J17" s="174">
        <f t="shared" si="1"/>
        <v>117</v>
      </c>
      <c r="K17" s="8"/>
      <c r="L17" s="8"/>
    </row>
    <row r="18" spans="1:12" s="2" customFormat="1" ht="33" customHeight="1">
      <c r="A18" s="23">
        <v>14</v>
      </c>
      <c r="B18" s="179">
        <v>103</v>
      </c>
      <c r="C18" s="24">
        <v>362</v>
      </c>
      <c r="D18" s="31">
        <v>7.252000000000001</v>
      </c>
      <c r="E18" s="25">
        <v>7</v>
      </c>
      <c r="F18" s="33">
        <v>1.295</v>
      </c>
      <c r="G18" s="25">
        <v>1</v>
      </c>
      <c r="H18" s="185">
        <v>370</v>
      </c>
      <c r="I18" s="26">
        <f t="shared" si="0"/>
        <v>473</v>
      </c>
      <c r="J18" s="174">
        <f t="shared" si="1"/>
        <v>126</v>
      </c>
      <c r="K18" s="8"/>
      <c r="L18" s="8"/>
    </row>
    <row r="19" spans="1:12" s="2" customFormat="1" ht="33" customHeight="1">
      <c r="A19" s="23">
        <v>15</v>
      </c>
      <c r="B19" s="179">
        <v>111</v>
      </c>
      <c r="C19" s="24">
        <v>389</v>
      </c>
      <c r="D19" s="31">
        <v>7.77</v>
      </c>
      <c r="E19" s="25">
        <v>8</v>
      </c>
      <c r="F19" s="33">
        <v>1.3875</v>
      </c>
      <c r="G19" s="25">
        <v>1</v>
      </c>
      <c r="H19" s="185">
        <v>398</v>
      </c>
      <c r="I19" s="26">
        <f t="shared" si="0"/>
        <v>509</v>
      </c>
      <c r="J19" s="174">
        <f t="shared" si="1"/>
        <v>135</v>
      </c>
      <c r="K19" s="8"/>
      <c r="L19" s="8"/>
    </row>
    <row r="20" spans="1:12" s="2" customFormat="1" ht="33" customHeight="1">
      <c r="A20" s="23">
        <v>16</v>
      </c>
      <c r="B20" s="179">
        <v>119</v>
      </c>
      <c r="C20" s="24">
        <v>414</v>
      </c>
      <c r="D20" s="31">
        <v>8.288</v>
      </c>
      <c r="E20" s="25">
        <v>8</v>
      </c>
      <c r="F20" s="33">
        <v>1.48</v>
      </c>
      <c r="G20" s="25">
        <v>1</v>
      </c>
      <c r="H20" s="185">
        <v>423</v>
      </c>
      <c r="I20" s="26">
        <f t="shared" si="0"/>
        <v>542</v>
      </c>
      <c r="J20" s="174">
        <f t="shared" si="1"/>
        <v>144</v>
      </c>
      <c r="K20" s="8"/>
      <c r="L20" s="8"/>
    </row>
    <row r="21" spans="1:12" s="2" customFormat="1" ht="33" customHeight="1">
      <c r="A21" s="23">
        <v>17</v>
      </c>
      <c r="B21" s="179">
        <v>126</v>
      </c>
      <c r="C21" s="24">
        <v>440</v>
      </c>
      <c r="D21" s="31">
        <v>8.806000000000001</v>
      </c>
      <c r="E21" s="25">
        <v>9</v>
      </c>
      <c r="F21" s="33">
        <v>1.5725</v>
      </c>
      <c r="G21" s="25">
        <v>2</v>
      </c>
      <c r="H21" s="185">
        <v>451</v>
      </c>
      <c r="I21" s="26">
        <f t="shared" si="0"/>
        <v>577</v>
      </c>
      <c r="J21" s="174">
        <f t="shared" si="1"/>
        <v>153</v>
      </c>
      <c r="K21" s="8"/>
      <c r="L21" s="8"/>
    </row>
    <row r="22" spans="1:12" s="2" customFormat="1" ht="33" customHeight="1">
      <c r="A22" s="23">
        <v>18</v>
      </c>
      <c r="B22" s="179">
        <v>133</v>
      </c>
      <c r="C22" s="24">
        <v>467</v>
      </c>
      <c r="D22" s="31">
        <v>9.324</v>
      </c>
      <c r="E22" s="25">
        <v>9</v>
      </c>
      <c r="F22" s="33">
        <v>1.665</v>
      </c>
      <c r="G22" s="25">
        <v>2</v>
      </c>
      <c r="H22" s="185">
        <v>478</v>
      </c>
      <c r="I22" s="26">
        <f t="shared" si="0"/>
        <v>611</v>
      </c>
      <c r="J22" s="174">
        <f t="shared" si="1"/>
        <v>162</v>
      </c>
      <c r="K22" s="8"/>
      <c r="L22" s="8"/>
    </row>
    <row r="23" spans="1:12" s="2" customFormat="1" ht="33" customHeight="1">
      <c r="A23" s="23">
        <v>19</v>
      </c>
      <c r="B23" s="179">
        <v>141</v>
      </c>
      <c r="C23" s="24">
        <v>492</v>
      </c>
      <c r="D23" s="31">
        <v>9.842</v>
      </c>
      <c r="E23" s="25">
        <v>10</v>
      </c>
      <c r="F23" s="33">
        <v>1.7575</v>
      </c>
      <c r="G23" s="25">
        <v>2</v>
      </c>
      <c r="H23" s="185">
        <v>504</v>
      </c>
      <c r="I23" s="26">
        <f t="shared" si="0"/>
        <v>645</v>
      </c>
      <c r="J23" s="174">
        <f t="shared" si="1"/>
        <v>171</v>
      </c>
      <c r="K23" s="8"/>
      <c r="L23" s="8"/>
    </row>
    <row r="24" spans="1:12" s="2" customFormat="1" ht="33" customHeight="1">
      <c r="A24" s="23">
        <v>20</v>
      </c>
      <c r="B24" s="179">
        <v>148</v>
      </c>
      <c r="C24" s="24">
        <v>518</v>
      </c>
      <c r="D24" s="31">
        <v>10.36</v>
      </c>
      <c r="E24" s="25">
        <v>10</v>
      </c>
      <c r="F24" s="33">
        <v>1.85</v>
      </c>
      <c r="G24" s="25">
        <v>2</v>
      </c>
      <c r="H24" s="185">
        <v>530</v>
      </c>
      <c r="I24" s="26">
        <f t="shared" si="0"/>
        <v>678</v>
      </c>
      <c r="J24" s="174">
        <f t="shared" si="1"/>
        <v>180</v>
      </c>
      <c r="K24" s="8"/>
      <c r="L24" s="8"/>
    </row>
    <row r="25" spans="1:12" s="2" customFormat="1" ht="33" customHeight="1">
      <c r="A25" s="23">
        <v>21</v>
      </c>
      <c r="B25" s="179">
        <v>156</v>
      </c>
      <c r="C25" s="24">
        <v>544</v>
      </c>
      <c r="D25" s="31">
        <v>10.878</v>
      </c>
      <c r="E25" s="25">
        <v>11</v>
      </c>
      <c r="F25" s="33">
        <v>1.9425</v>
      </c>
      <c r="G25" s="25">
        <v>2</v>
      </c>
      <c r="H25" s="185">
        <v>557</v>
      </c>
      <c r="I25" s="26">
        <f t="shared" si="0"/>
        <v>713</v>
      </c>
      <c r="J25" s="174">
        <f t="shared" si="1"/>
        <v>189</v>
      </c>
      <c r="K25" s="8"/>
      <c r="L25" s="8"/>
    </row>
    <row r="26" spans="1:12" s="2" customFormat="1" ht="33" customHeight="1">
      <c r="A26" s="23">
        <v>22</v>
      </c>
      <c r="B26" s="179">
        <v>163</v>
      </c>
      <c r="C26" s="24">
        <v>570</v>
      </c>
      <c r="D26" s="31">
        <v>11.396</v>
      </c>
      <c r="E26" s="25">
        <v>11</v>
      </c>
      <c r="F26" s="33">
        <v>2.035</v>
      </c>
      <c r="G26" s="25">
        <v>2</v>
      </c>
      <c r="H26" s="185">
        <v>583</v>
      </c>
      <c r="I26" s="26">
        <f t="shared" si="0"/>
        <v>746</v>
      </c>
      <c r="J26" s="174">
        <f t="shared" si="1"/>
        <v>198</v>
      </c>
      <c r="K26" s="8"/>
      <c r="L26" s="8"/>
    </row>
    <row r="27" spans="1:12" s="2" customFormat="1" ht="33" customHeight="1">
      <c r="A27" s="23">
        <v>23</v>
      </c>
      <c r="B27" s="179">
        <v>170</v>
      </c>
      <c r="C27" s="24">
        <v>596</v>
      </c>
      <c r="D27" s="31">
        <v>11.914</v>
      </c>
      <c r="E27" s="25">
        <v>12</v>
      </c>
      <c r="F27" s="33">
        <v>2.1275</v>
      </c>
      <c r="G27" s="25">
        <v>2</v>
      </c>
      <c r="H27" s="185">
        <v>610</v>
      </c>
      <c r="I27" s="26">
        <f t="shared" si="0"/>
        <v>780</v>
      </c>
      <c r="J27" s="174">
        <f t="shared" si="1"/>
        <v>207</v>
      </c>
      <c r="K27" s="8"/>
      <c r="L27" s="8"/>
    </row>
    <row r="28" spans="1:12" s="2" customFormat="1" ht="33" customHeight="1">
      <c r="A28" s="23">
        <v>24</v>
      </c>
      <c r="B28" s="179">
        <v>178</v>
      </c>
      <c r="C28" s="24">
        <v>621</v>
      </c>
      <c r="D28" s="31">
        <v>12.432</v>
      </c>
      <c r="E28" s="25">
        <v>12</v>
      </c>
      <c r="F28" s="33">
        <v>2.22</v>
      </c>
      <c r="G28" s="25">
        <v>2</v>
      </c>
      <c r="H28" s="185">
        <v>635</v>
      </c>
      <c r="I28" s="26">
        <f t="shared" si="0"/>
        <v>813</v>
      </c>
      <c r="J28" s="174">
        <f t="shared" si="1"/>
        <v>216</v>
      </c>
      <c r="K28" s="8"/>
      <c r="L28" s="8"/>
    </row>
    <row r="29" spans="1:12" s="2" customFormat="1" ht="33" customHeight="1">
      <c r="A29" s="23">
        <v>25</v>
      </c>
      <c r="B29" s="179">
        <v>186</v>
      </c>
      <c r="C29" s="24">
        <v>648</v>
      </c>
      <c r="D29" s="31">
        <v>12.95</v>
      </c>
      <c r="E29" s="25">
        <v>13</v>
      </c>
      <c r="F29" s="33">
        <v>2.3125</v>
      </c>
      <c r="G29" s="25">
        <v>2</v>
      </c>
      <c r="H29" s="185">
        <v>663</v>
      </c>
      <c r="I29" s="26">
        <f t="shared" si="0"/>
        <v>849</v>
      </c>
      <c r="J29" s="174">
        <f t="shared" si="1"/>
        <v>225</v>
      </c>
      <c r="K29" s="8"/>
      <c r="L29" s="8"/>
    </row>
    <row r="30" spans="1:12" s="2" customFormat="1" ht="33" customHeight="1">
      <c r="A30" s="23">
        <v>26</v>
      </c>
      <c r="B30" s="179">
        <v>192</v>
      </c>
      <c r="C30" s="24">
        <v>673</v>
      </c>
      <c r="D30" s="31">
        <v>13.468</v>
      </c>
      <c r="E30" s="25">
        <v>13</v>
      </c>
      <c r="F30" s="33">
        <v>2.405</v>
      </c>
      <c r="G30" s="25">
        <v>2</v>
      </c>
      <c r="H30" s="185">
        <v>688</v>
      </c>
      <c r="I30" s="26">
        <f t="shared" si="0"/>
        <v>880</v>
      </c>
      <c r="J30" s="174">
        <f t="shared" si="1"/>
        <v>234</v>
      </c>
      <c r="K30" s="8"/>
      <c r="L30" s="8"/>
    </row>
    <row r="31" spans="1:12" s="2" customFormat="1" ht="33" customHeight="1">
      <c r="A31" s="23">
        <v>27</v>
      </c>
      <c r="B31" s="179">
        <v>200</v>
      </c>
      <c r="C31" s="24">
        <v>699</v>
      </c>
      <c r="D31" s="31">
        <v>13.986</v>
      </c>
      <c r="E31" s="25">
        <v>14</v>
      </c>
      <c r="F31" s="33">
        <v>2.4975</v>
      </c>
      <c r="G31" s="25">
        <v>3</v>
      </c>
      <c r="H31" s="185">
        <v>716</v>
      </c>
      <c r="I31" s="26">
        <f t="shared" si="0"/>
        <v>916</v>
      </c>
      <c r="J31" s="174">
        <f t="shared" si="1"/>
        <v>243</v>
      </c>
      <c r="K31" s="8"/>
      <c r="L31" s="8"/>
    </row>
    <row r="32" spans="1:12" s="2" customFormat="1" ht="33" customHeight="1">
      <c r="A32" s="23">
        <v>28</v>
      </c>
      <c r="B32" s="179">
        <v>207</v>
      </c>
      <c r="C32" s="24">
        <v>726</v>
      </c>
      <c r="D32" s="31">
        <v>14.504000000000001</v>
      </c>
      <c r="E32" s="25">
        <v>15</v>
      </c>
      <c r="F32" s="33">
        <v>2.59</v>
      </c>
      <c r="G32" s="25">
        <v>3</v>
      </c>
      <c r="H32" s="185">
        <v>744</v>
      </c>
      <c r="I32" s="26">
        <f t="shared" si="0"/>
        <v>951</v>
      </c>
      <c r="J32" s="174">
        <f t="shared" si="1"/>
        <v>252</v>
      </c>
      <c r="K32" s="8"/>
      <c r="L32" s="8"/>
    </row>
    <row r="33" spans="1:12" s="2" customFormat="1" ht="33" customHeight="1">
      <c r="A33" s="23">
        <v>29</v>
      </c>
      <c r="B33" s="179">
        <v>214</v>
      </c>
      <c r="C33" s="24">
        <v>751</v>
      </c>
      <c r="D33" s="31">
        <v>15.022</v>
      </c>
      <c r="E33" s="25">
        <v>15</v>
      </c>
      <c r="F33" s="33">
        <v>2.6825</v>
      </c>
      <c r="G33" s="25">
        <v>3</v>
      </c>
      <c r="H33" s="185">
        <v>769</v>
      </c>
      <c r="I33" s="26">
        <f t="shared" si="0"/>
        <v>983</v>
      </c>
      <c r="J33" s="174">
        <f t="shared" si="1"/>
        <v>261</v>
      </c>
      <c r="K33" s="8"/>
      <c r="L33" s="8"/>
    </row>
    <row r="34" spans="1:12" s="2" customFormat="1" ht="38.25" customHeight="1">
      <c r="A34" s="27">
        <v>30</v>
      </c>
      <c r="B34" s="180">
        <v>222</v>
      </c>
      <c r="C34" s="28">
        <v>777</v>
      </c>
      <c r="D34" s="31">
        <v>15.54</v>
      </c>
      <c r="E34" s="29">
        <v>16</v>
      </c>
      <c r="F34" s="33">
        <v>2.775</v>
      </c>
      <c r="G34" s="29">
        <v>3</v>
      </c>
      <c r="H34" s="186">
        <v>796</v>
      </c>
      <c r="I34" s="30">
        <f t="shared" si="0"/>
        <v>1018</v>
      </c>
      <c r="J34" s="175">
        <f t="shared" si="1"/>
        <v>270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v>55400</v>
      </c>
    </row>
    <row r="3" spans="1:12" ht="33" customHeight="1">
      <c r="A3" s="341"/>
      <c r="B3" s="345">
        <v>55400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111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222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332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443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554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665</v>
      </c>
      <c r="K10" s="309" t="s">
        <v>293</v>
      </c>
      <c r="L10" s="310">
        <f>ROUND($L2*0.0469*0.3,0)</f>
        <v>779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776</v>
      </c>
      <c r="K11" s="309" t="s">
        <v>295</v>
      </c>
      <c r="L11" s="311">
        <f>ROUND($L2*0.0469*0.6*(1+0.61),0)</f>
        <v>2510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886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997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1108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1219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1330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1440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1551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1662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1773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1884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1994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2105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2216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2327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2438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2548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2659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2770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2881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2992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3102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3213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3324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346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347</v>
      </c>
      <c r="C2" s="344"/>
      <c r="D2" s="338" t="s">
        <v>348</v>
      </c>
      <c r="E2" s="339"/>
      <c r="F2" s="338" t="s">
        <v>349</v>
      </c>
      <c r="G2" s="339"/>
      <c r="H2" s="181" t="s">
        <v>350</v>
      </c>
      <c r="I2" s="14" t="s">
        <v>351</v>
      </c>
      <c r="J2" s="332" t="s">
        <v>352</v>
      </c>
      <c r="K2" s="168" t="s">
        <v>353</v>
      </c>
      <c r="L2" s="187">
        <v>57800</v>
      </c>
    </row>
    <row r="3" spans="1:12" ht="33" customHeight="1">
      <c r="A3" s="341"/>
      <c r="B3" s="345">
        <v>57800</v>
      </c>
      <c r="C3" s="346"/>
      <c r="D3" s="334" t="s">
        <v>354</v>
      </c>
      <c r="E3" s="336" t="s">
        <v>355</v>
      </c>
      <c r="F3" s="334" t="s">
        <v>356</v>
      </c>
      <c r="G3" s="336" t="s">
        <v>357</v>
      </c>
      <c r="H3" s="182" t="s">
        <v>358</v>
      </c>
      <c r="I3" s="15" t="s">
        <v>359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360</v>
      </c>
      <c r="C4" s="17" t="s">
        <v>361</v>
      </c>
      <c r="D4" s="335"/>
      <c r="E4" s="337"/>
      <c r="F4" s="335"/>
      <c r="G4" s="337"/>
      <c r="H4" s="183" t="s">
        <v>362</v>
      </c>
      <c r="I4" s="16" t="s">
        <v>11</v>
      </c>
      <c r="J4" s="12" t="s">
        <v>363</v>
      </c>
      <c r="K4" s="6" t="s">
        <v>364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116</v>
      </c>
      <c r="K5" s="7" t="s">
        <v>365</v>
      </c>
      <c r="L5" s="176">
        <v>0.0014</v>
      </c>
      <c r="M5" s="13" t="s">
        <v>366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231</v>
      </c>
      <c r="K6" s="5" t="s">
        <v>367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347</v>
      </c>
      <c r="K7" s="34" t="s">
        <v>368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462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578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694</v>
      </c>
      <c r="K10" s="309" t="s">
        <v>369</v>
      </c>
      <c r="L10" s="310">
        <f>ROUND($L2*0.0469*0.3,0)</f>
        <v>813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809</v>
      </c>
      <c r="K11" s="309" t="s">
        <v>370</v>
      </c>
      <c r="L11" s="311">
        <f>ROUND($L2*0.0469*0.6*(1+0.61),0)</f>
        <v>2619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925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1040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1156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1272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1387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1503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1618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1734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1850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1965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2081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2196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2312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2428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2543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2659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2774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2890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3006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3121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3237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3352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3468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273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274</v>
      </c>
      <c r="C2" s="344"/>
      <c r="D2" s="338" t="s">
        <v>275</v>
      </c>
      <c r="E2" s="339"/>
      <c r="F2" s="338" t="s">
        <v>276</v>
      </c>
      <c r="G2" s="339"/>
      <c r="H2" s="181" t="s">
        <v>277</v>
      </c>
      <c r="I2" s="14" t="s">
        <v>278</v>
      </c>
      <c r="J2" s="332" t="s">
        <v>279</v>
      </c>
      <c r="K2" s="168" t="s">
        <v>22</v>
      </c>
      <c r="L2" s="187">
        <v>60800</v>
      </c>
    </row>
    <row r="3" spans="1:12" ht="33" customHeight="1">
      <c r="A3" s="341"/>
      <c r="B3" s="345">
        <v>60800</v>
      </c>
      <c r="C3" s="346"/>
      <c r="D3" s="334" t="s">
        <v>280</v>
      </c>
      <c r="E3" s="336" t="s">
        <v>281</v>
      </c>
      <c r="F3" s="334" t="s">
        <v>282</v>
      </c>
      <c r="G3" s="336" t="s">
        <v>283</v>
      </c>
      <c r="H3" s="182" t="s">
        <v>130</v>
      </c>
      <c r="I3" s="15" t="s">
        <v>284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23</v>
      </c>
      <c r="C4" s="17" t="s">
        <v>285</v>
      </c>
      <c r="D4" s="335"/>
      <c r="E4" s="337"/>
      <c r="F4" s="335"/>
      <c r="G4" s="337"/>
      <c r="H4" s="183" t="s">
        <v>286</v>
      </c>
      <c r="I4" s="16" t="s">
        <v>11</v>
      </c>
      <c r="J4" s="12" t="s">
        <v>287</v>
      </c>
      <c r="K4" s="6" t="s">
        <v>288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122</v>
      </c>
      <c r="K5" s="7" t="s">
        <v>289</v>
      </c>
      <c r="L5" s="176">
        <v>0.0014</v>
      </c>
      <c r="M5" s="13" t="s">
        <v>290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243</v>
      </c>
      <c r="K6" s="5" t="s">
        <v>291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365</v>
      </c>
      <c r="K7" s="34" t="s">
        <v>292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486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608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730</v>
      </c>
      <c r="K10" s="309" t="s">
        <v>296</v>
      </c>
      <c r="L10" s="310">
        <f>ROUND($L2*0.0469*0.3,0)</f>
        <v>855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851</v>
      </c>
      <c r="K11" s="309" t="s">
        <v>297</v>
      </c>
      <c r="L11" s="311">
        <f>ROUND($L2*0.0469*0.6*(1+0.61),0)</f>
        <v>2755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973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1094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1216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1338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1459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1581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1702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1824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1946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2067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2189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2310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2432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2554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2675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2797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2918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3040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3162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3283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3405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3526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3648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273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274</v>
      </c>
      <c r="C2" s="344"/>
      <c r="D2" s="338" t="s">
        <v>275</v>
      </c>
      <c r="E2" s="339"/>
      <c r="F2" s="338" t="s">
        <v>276</v>
      </c>
      <c r="G2" s="339"/>
      <c r="H2" s="181" t="s">
        <v>277</v>
      </c>
      <c r="I2" s="14" t="s">
        <v>278</v>
      </c>
      <c r="J2" s="332" t="s">
        <v>279</v>
      </c>
      <c r="K2" s="168" t="s">
        <v>22</v>
      </c>
      <c r="L2" s="187">
        <v>63800</v>
      </c>
    </row>
    <row r="3" spans="1:12" ht="33" customHeight="1">
      <c r="A3" s="341"/>
      <c r="B3" s="345">
        <v>63800</v>
      </c>
      <c r="C3" s="346"/>
      <c r="D3" s="334" t="s">
        <v>280</v>
      </c>
      <c r="E3" s="336" t="s">
        <v>281</v>
      </c>
      <c r="F3" s="334" t="s">
        <v>282</v>
      </c>
      <c r="G3" s="336" t="s">
        <v>283</v>
      </c>
      <c r="H3" s="182" t="s">
        <v>130</v>
      </c>
      <c r="I3" s="15" t="s">
        <v>284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23</v>
      </c>
      <c r="C4" s="17" t="s">
        <v>285</v>
      </c>
      <c r="D4" s="335"/>
      <c r="E4" s="337"/>
      <c r="F4" s="335"/>
      <c r="G4" s="337"/>
      <c r="H4" s="183" t="s">
        <v>286</v>
      </c>
      <c r="I4" s="16" t="s">
        <v>11</v>
      </c>
      <c r="J4" s="12" t="s">
        <v>287</v>
      </c>
      <c r="K4" s="6" t="s">
        <v>288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128</v>
      </c>
      <c r="K5" s="7" t="s">
        <v>289</v>
      </c>
      <c r="L5" s="176">
        <v>0.0014</v>
      </c>
      <c r="M5" s="13" t="s">
        <v>290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255</v>
      </c>
      <c r="K6" s="5" t="s">
        <v>291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383</v>
      </c>
      <c r="K7" s="34" t="s">
        <v>292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510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638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766</v>
      </c>
      <c r="K10" s="309" t="s">
        <v>296</v>
      </c>
      <c r="L10" s="310">
        <f>ROUND($L2*0.0469*0.3,0)</f>
        <v>898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893</v>
      </c>
      <c r="K11" s="309" t="s">
        <v>297</v>
      </c>
      <c r="L11" s="311">
        <f>ROUND($L2*0.0469*0.6*(1+0.61),0)</f>
        <v>2890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1021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1148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1276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1404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1531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1659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1786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1914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2042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2169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2297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2424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2552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2680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2807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2935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3062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3190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3318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3445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3573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3700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3828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v>66800</v>
      </c>
    </row>
    <row r="3" spans="1:12" ht="33" customHeight="1">
      <c r="A3" s="341"/>
      <c r="B3" s="345">
        <v>66800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134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267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401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534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668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802</v>
      </c>
      <c r="K10" s="309" t="s">
        <v>293</v>
      </c>
      <c r="L10" s="310">
        <f>ROUND($L2*0.0469*0.3,0)</f>
        <v>940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935</v>
      </c>
      <c r="K11" s="309" t="s">
        <v>295</v>
      </c>
      <c r="L11" s="311">
        <f>ROUND($L2*0.0469*0.6*(1+0.61),0)</f>
        <v>3026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1069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1202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1336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1470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1603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1737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1870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2004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2138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2271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2405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2538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2672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2806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2939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3073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3206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3340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3474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3607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3741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3874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4008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18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323</v>
      </c>
      <c r="C2" s="344"/>
      <c r="D2" s="338" t="s">
        <v>324</v>
      </c>
      <c r="E2" s="339"/>
      <c r="F2" s="338" t="s">
        <v>325</v>
      </c>
      <c r="G2" s="339"/>
      <c r="H2" s="181" t="s">
        <v>326</v>
      </c>
      <c r="I2" s="14" t="s">
        <v>327</v>
      </c>
      <c r="J2" s="332" t="s">
        <v>328</v>
      </c>
      <c r="K2" s="168" t="s">
        <v>329</v>
      </c>
      <c r="L2" s="187">
        <v>69800</v>
      </c>
    </row>
    <row r="3" spans="1:12" ht="33" customHeight="1">
      <c r="A3" s="341"/>
      <c r="B3" s="345">
        <v>69800</v>
      </c>
      <c r="C3" s="346"/>
      <c r="D3" s="334" t="s">
        <v>330</v>
      </c>
      <c r="E3" s="336" t="s">
        <v>331</v>
      </c>
      <c r="F3" s="334" t="s">
        <v>332</v>
      </c>
      <c r="G3" s="336" t="s">
        <v>333</v>
      </c>
      <c r="H3" s="182" t="s">
        <v>334</v>
      </c>
      <c r="I3" s="15" t="s">
        <v>335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336</v>
      </c>
      <c r="C4" s="17" t="s">
        <v>337</v>
      </c>
      <c r="D4" s="335"/>
      <c r="E4" s="337"/>
      <c r="F4" s="335"/>
      <c r="G4" s="337"/>
      <c r="H4" s="183" t="s">
        <v>338</v>
      </c>
      <c r="I4" s="16" t="s">
        <v>11</v>
      </c>
      <c r="J4" s="12" t="s">
        <v>339</v>
      </c>
      <c r="K4" s="6" t="s">
        <v>340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140</v>
      </c>
      <c r="K5" s="7" t="s">
        <v>341</v>
      </c>
      <c r="L5" s="176">
        <v>0.0014</v>
      </c>
      <c r="M5" s="13" t="s">
        <v>342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279</v>
      </c>
      <c r="K6" s="5" t="s">
        <v>343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419</v>
      </c>
      <c r="K7" s="34" t="s">
        <v>344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558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698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838</v>
      </c>
      <c r="K10" s="309" t="s">
        <v>294</v>
      </c>
      <c r="L10" s="310">
        <f>ROUND($L2*0.0469*0.3,0)</f>
        <v>982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977</v>
      </c>
      <c r="K11" s="309" t="s">
        <v>345</v>
      </c>
      <c r="L11" s="311">
        <f>ROUND($L2*0.0469*0.6*(1+0.61),0)</f>
        <v>3162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1117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1256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1396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1536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1675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1815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1954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2094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2234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2373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2513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2652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2792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2932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3071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3211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3350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3490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3630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3769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3909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4048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4188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v>72800</v>
      </c>
    </row>
    <row r="3" spans="1:12" ht="33" customHeight="1">
      <c r="A3" s="341"/>
      <c r="B3" s="345">
        <v>72800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146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291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437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582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728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874</v>
      </c>
      <c r="K10" s="309" t="s">
        <v>293</v>
      </c>
      <c r="L10" s="310">
        <f>ROUND($L2*0.0469*0.3,0)</f>
        <v>1024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1019</v>
      </c>
      <c r="K11" s="309" t="s">
        <v>295</v>
      </c>
      <c r="L11" s="311">
        <f>ROUND($L2*0.0469*0.6*(1+0.61),0)</f>
        <v>3298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1165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1310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1456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1602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1747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1893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2038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2184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2330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2475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2621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2766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2912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3058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3203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3349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3494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3640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3786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3931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4077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4222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4368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v>76500</v>
      </c>
    </row>
    <row r="3" spans="1:12" ht="33" customHeight="1">
      <c r="A3" s="341"/>
      <c r="B3" s="345">
        <v>76500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153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306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459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612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765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918</v>
      </c>
      <c r="K10" s="309" t="s">
        <v>293</v>
      </c>
      <c r="L10" s="310">
        <f>ROUND($L2*0.0469*0.3,0)</f>
        <v>1076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1071</v>
      </c>
      <c r="K11" s="309" t="s">
        <v>295</v>
      </c>
      <c r="L11" s="311">
        <f>ROUND($L2*0.0469*0.6*(1+0.61),0)</f>
        <v>3466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1224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1377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1530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1683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1836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1989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2142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2295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2448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2601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2754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2907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3060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3213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3366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3519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3672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3825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3978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4131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4284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4437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4590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v>80200</v>
      </c>
    </row>
    <row r="3" spans="1:12" ht="33" customHeight="1">
      <c r="A3" s="341"/>
      <c r="B3" s="345">
        <v>80200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160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321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481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642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802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962</v>
      </c>
      <c r="K10" s="309" t="s">
        <v>293</v>
      </c>
      <c r="L10" s="310">
        <f>ROUND($L2*0.0469*0.3,0)</f>
        <v>1128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1123</v>
      </c>
      <c r="K11" s="309" t="s">
        <v>295</v>
      </c>
      <c r="L11" s="311">
        <f>ROUND($L2*0.0469*0.6*(1+0.61),0)</f>
        <v>3633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1283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1444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1604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1764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1925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2085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2246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2406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2566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2727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2887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3048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3208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3368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3529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3689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3850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4010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4170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4331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4491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4652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4812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371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372</v>
      </c>
      <c r="C2" s="344"/>
      <c r="D2" s="338" t="s">
        <v>373</v>
      </c>
      <c r="E2" s="339"/>
      <c r="F2" s="338" t="s">
        <v>374</v>
      </c>
      <c r="G2" s="339"/>
      <c r="H2" s="181" t="s">
        <v>375</v>
      </c>
      <c r="I2" s="14" t="s">
        <v>376</v>
      </c>
      <c r="J2" s="332" t="s">
        <v>377</v>
      </c>
      <c r="K2" s="168" t="s">
        <v>378</v>
      </c>
      <c r="L2" s="187">
        <v>83900</v>
      </c>
    </row>
    <row r="3" spans="1:12" ht="33" customHeight="1">
      <c r="A3" s="341"/>
      <c r="B3" s="345">
        <v>83900</v>
      </c>
      <c r="C3" s="346"/>
      <c r="D3" s="334" t="s">
        <v>379</v>
      </c>
      <c r="E3" s="336" t="s">
        <v>380</v>
      </c>
      <c r="F3" s="334" t="s">
        <v>381</v>
      </c>
      <c r="G3" s="336" t="s">
        <v>382</v>
      </c>
      <c r="H3" s="182" t="s">
        <v>383</v>
      </c>
      <c r="I3" s="15" t="s">
        <v>384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385</v>
      </c>
      <c r="C4" s="17" t="s">
        <v>386</v>
      </c>
      <c r="D4" s="335"/>
      <c r="E4" s="337"/>
      <c r="F4" s="335"/>
      <c r="G4" s="337"/>
      <c r="H4" s="183" t="s">
        <v>387</v>
      </c>
      <c r="I4" s="16" t="s">
        <v>11</v>
      </c>
      <c r="J4" s="12" t="s">
        <v>388</v>
      </c>
      <c r="K4" s="6" t="s">
        <v>389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168</v>
      </c>
      <c r="K5" s="7" t="s">
        <v>390</v>
      </c>
      <c r="L5" s="176">
        <v>0.0014</v>
      </c>
      <c r="M5" s="13" t="s">
        <v>391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336</v>
      </c>
      <c r="K6" s="5" t="s">
        <v>392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503</v>
      </c>
      <c r="K7" s="34" t="s">
        <v>393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671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839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1007</v>
      </c>
      <c r="K10" s="309" t="s">
        <v>394</v>
      </c>
      <c r="L10" s="310">
        <f>ROUND($L2*0.0469*0.3,0)</f>
        <v>1180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1175</v>
      </c>
      <c r="K11" s="309" t="s">
        <v>395</v>
      </c>
      <c r="L11" s="311">
        <f>ROUND($L2*0.0469*0.6*(1+0.61),0)</f>
        <v>3801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1342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1510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1678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1846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2014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2181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2349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2517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2685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2853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3020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3188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3356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3524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3692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3859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4027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4195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4363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4531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4698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4866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5034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221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222</v>
      </c>
      <c r="C2" s="344"/>
      <c r="D2" s="338" t="s">
        <v>223</v>
      </c>
      <c r="E2" s="339"/>
      <c r="F2" s="338" t="s">
        <v>224</v>
      </c>
      <c r="G2" s="339"/>
      <c r="H2" s="181" t="s">
        <v>225</v>
      </c>
      <c r="I2" s="14" t="s">
        <v>226</v>
      </c>
      <c r="J2" s="332" t="s">
        <v>227</v>
      </c>
      <c r="K2" s="168" t="s">
        <v>228</v>
      </c>
      <c r="L2" s="187">
        <f>B3</f>
        <v>6000</v>
      </c>
    </row>
    <row r="3" spans="1:12" ht="33" customHeight="1">
      <c r="A3" s="341"/>
      <c r="B3" s="345">
        <v>6000</v>
      </c>
      <c r="C3" s="346"/>
      <c r="D3" s="334" t="s">
        <v>229</v>
      </c>
      <c r="E3" s="336" t="s">
        <v>230</v>
      </c>
      <c r="F3" s="334" t="s">
        <v>231</v>
      </c>
      <c r="G3" s="336" t="s">
        <v>232</v>
      </c>
      <c r="H3" s="182" t="s">
        <v>233</v>
      </c>
      <c r="I3" s="15" t="s">
        <v>234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235</v>
      </c>
      <c r="C4" s="17" t="s">
        <v>236</v>
      </c>
      <c r="D4" s="335"/>
      <c r="E4" s="337"/>
      <c r="F4" s="335"/>
      <c r="G4" s="337"/>
      <c r="H4" s="183" t="s">
        <v>237</v>
      </c>
      <c r="I4" s="16" t="s">
        <v>11</v>
      </c>
      <c r="J4" s="12" t="s">
        <v>238</v>
      </c>
      <c r="K4" s="6" t="s">
        <v>239</v>
      </c>
      <c r="L4" s="170">
        <v>0.01</v>
      </c>
    </row>
    <row r="5" spans="1:13" s="2" customFormat="1" ht="33" customHeight="1">
      <c r="A5" s="18">
        <v>1</v>
      </c>
      <c r="B5" s="178">
        <v>8</v>
      </c>
      <c r="C5" s="19">
        <v>26</v>
      </c>
      <c r="D5" s="20">
        <v>0.518</v>
      </c>
      <c r="E5" s="21">
        <v>1</v>
      </c>
      <c r="F5" s="32">
        <v>0.0925</v>
      </c>
      <c r="G5" s="21">
        <v>1</v>
      </c>
      <c r="H5" s="184">
        <v>28</v>
      </c>
      <c r="I5" s="22">
        <f aca="true" t="shared" si="0" ref="I5:I34">B5+H5</f>
        <v>36</v>
      </c>
      <c r="J5" s="173">
        <f aca="true" t="shared" si="1" ref="J5:J34">ROUND($B$3*$L$7/30*A5,0)</f>
        <v>12</v>
      </c>
      <c r="K5" s="7" t="s">
        <v>240</v>
      </c>
      <c r="L5" s="176">
        <v>0.0014</v>
      </c>
      <c r="M5" s="13" t="s">
        <v>241</v>
      </c>
    </row>
    <row r="6" spans="1:12" s="2" customFormat="1" ht="33" customHeight="1">
      <c r="A6" s="23">
        <v>2</v>
      </c>
      <c r="B6" s="179">
        <v>14</v>
      </c>
      <c r="C6" s="24">
        <v>52</v>
      </c>
      <c r="D6" s="31">
        <v>1.036</v>
      </c>
      <c r="E6" s="25">
        <v>1</v>
      </c>
      <c r="F6" s="33">
        <v>0.185</v>
      </c>
      <c r="G6" s="25">
        <v>1</v>
      </c>
      <c r="H6" s="185">
        <v>54</v>
      </c>
      <c r="I6" s="26">
        <f t="shared" si="0"/>
        <v>68</v>
      </c>
      <c r="J6" s="174">
        <f t="shared" si="1"/>
        <v>24</v>
      </c>
      <c r="K6" s="5" t="s">
        <v>242</v>
      </c>
      <c r="L6" s="171">
        <v>0.00025</v>
      </c>
    </row>
    <row r="7" spans="1:12" s="2" customFormat="1" ht="33" customHeight="1">
      <c r="A7" s="23">
        <v>3</v>
      </c>
      <c r="B7" s="179">
        <v>22</v>
      </c>
      <c r="C7" s="24">
        <v>78</v>
      </c>
      <c r="D7" s="31">
        <v>1.554</v>
      </c>
      <c r="E7" s="25">
        <v>2</v>
      </c>
      <c r="F7" s="33">
        <v>0.2775</v>
      </c>
      <c r="G7" s="25">
        <v>1</v>
      </c>
      <c r="H7" s="185">
        <v>81</v>
      </c>
      <c r="I7" s="26">
        <f t="shared" si="0"/>
        <v>103</v>
      </c>
      <c r="J7" s="174">
        <f t="shared" si="1"/>
        <v>36</v>
      </c>
      <c r="K7" s="34" t="s">
        <v>243</v>
      </c>
      <c r="L7" s="172">
        <v>0.06</v>
      </c>
    </row>
    <row r="8" spans="1:12" s="2" customFormat="1" ht="33" customHeight="1">
      <c r="A8" s="23">
        <v>4</v>
      </c>
      <c r="B8" s="179">
        <v>30</v>
      </c>
      <c r="C8" s="24">
        <v>103</v>
      </c>
      <c r="D8" s="31">
        <v>2.072</v>
      </c>
      <c r="E8" s="25">
        <v>2</v>
      </c>
      <c r="F8" s="33">
        <v>0.37</v>
      </c>
      <c r="G8" s="25">
        <v>1</v>
      </c>
      <c r="H8" s="185">
        <v>106</v>
      </c>
      <c r="I8" s="26">
        <f t="shared" si="0"/>
        <v>136</v>
      </c>
      <c r="J8" s="174">
        <f t="shared" si="1"/>
        <v>48</v>
      </c>
      <c r="K8" s="8"/>
      <c r="L8" s="8"/>
    </row>
    <row r="9" spans="1:12" s="2" customFormat="1" ht="33" customHeight="1">
      <c r="A9" s="23">
        <v>5</v>
      </c>
      <c r="B9" s="179">
        <v>37</v>
      </c>
      <c r="C9" s="24">
        <v>130</v>
      </c>
      <c r="D9" s="31">
        <v>2.59</v>
      </c>
      <c r="E9" s="25">
        <v>3</v>
      </c>
      <c r="F9" s="33">
        <v>0.4625</v>
      </c>
      <c r="G9" s="25">
        <v>1</v>
      </c>
      <c r="H9" s="185">
        <v>134</v>
      </c>
      <c r="I9" s="26">
        <f t="shared" si="0"/>
        <v>171</v>
      </c>
      <c r="J9" s="174">
        <f t="shared" si="1"/>
        <v>60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v>44</v>
      </c>
      <c r="C10" s="24">
        <v>156</v>
      </c>
      <c r="D10" s="31">
        <v>3.108</v>
      </c>
      <c r="E10" s="25">
        <v>3</v>
      </c>
      <c r="F10" s="33">
        <v>0.555</v>
      </c>
      <c r="G10" s="25">
        <v>1</v>
      </c>
      <c r="H10" s="185">
        <v>160</v>
      </c>
      <c r="I10" s="26">
        <f t="shared" si="0"/>
        <v>204</v>
      </c>
      <c r="J10" s="174">
        <f t="shared" si="1"/>
        <v>72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v>52</v>
      </c>
      <c r="C11" s="24">
        <v>181</v>
      </c>
      <c r="D11" s="31">
        <v>3.6260000000000003</v>
      </c>
      <c r="E11" s="25">
        <v>4</v>
      </c>
      <c r="F11" s="33">
        <v>0.6475</v>
      </c>
      <c r="G11" s="25">
        <v>1</v>
      </c>
      <c r="H11" s="185">
        <v>186</v>
      </c>
      <c r="I11" s="26">
        <f t="shared" si="0"/>
        <v>238</v>
      </c>
      <c r="J11" s="174">
        <f t="shared" si="1"/>
        <v>84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v>59</v>
      </c>
      <c r="C12" s="24">
        <v>207</v>
      </c>
      <c r="D12" s="31">
        <v>4.144</v>
      </c>
      <c r="E12" s="25">
        <v>4</v>
      </c>
      <c r="F12" s="33">
        <v>0.74</v>
      </c>
      <c r="G12" s="25">
        <v>1</v>
      </c>
      <c r="H12" s="185">
        <v>212</v>
      </c>
      <c r="I12" s="26">
        <f t="shared" si="0"/>
        <v>271</v>
      </c>
      <c r="J12" s="174">
        <f t="shared" si="1"/>
        <v>96</v>
      </c>
      <c r="K12" s="8"/>
      <c r="L12" s="8"/>
    </row>
    <row r="13" spans="1:12" s="2" customFormat="1" ht="33" customHeight="1">
      <c r="A13" s="23">
        <v>9</v>
      </c>
      <c r="B13" s="179">
        <v>67</v>
      </c>
      <c r="C13" s="24">
        <v>233</v>
      </c>
      <c r="D13" s="31">
        <v>4.662</v>
      </c>
      <c r="E13" s="25">
        <v>5</v>
      </c>
      <c r="F13" s="33">
        <v>0.8325</v>
      </c>
      <c r="G13" s="25">
        <v>1</v>
      </c>
      <c r="H13" s="185">
        <v>239</v>
      </c>
      <c r="I13" s="26">
        <f t="shared" si="0"/>
        <v>306</v>
      </c>
      <c r="J13" s="174">
        <f t="shared" si="1"/>
        <v>108</v>
      </c>
      <c r="K13" s="8"/>
      <c r="L13" s="8"/>
    </row>
    <row r="14" spans="1:12" s="2" customFormat="1" ht="33" customHeight="1">
      <c r="A14" s="23">
        <v>10</v>
      </c>
      <c r="B14" s="179">
        <v>74</v>
      </c>
      <c r="C14" s="24">
        <v>259</v>
      </c>
      <c r="D14" s="31">
        <v>5.18</v>
      </c>
      <c r="E14" s="25">
        <v>5</v>
      </c>
      <c r="F14" s="33">
        <v>0.925</v>
      </c>
      <c r="G14" s="25">
        <v>1</v>
      </c>
      <c r="H14" s="185">
        <v>265</v>
      </c>
      <c r="I14" s="26">
        <f t="shared" si="0"/>
        <v>339</v>
      </c>
      <c r="J14" s="174">
        <f t="shared" si="1"/>
        <v>120</v>
      </c>
      <c r="K14" s="8"/>
      <c r="L14" s="8"/>
    </row>
    <row r="15" spans="1:12" s="2" customFormat="1" ht="33" customHeight="1">
      <c r="A15" s="23">
        <v>11</v>
      </c>
      <c r="B15" s="179">
        <v>81</v>
      </c>
      <c r="C15" s="24">
        <v>284</v>
      </c>
      <c r="D15" s="31">
        <v>5.698</v>
      </c>
      <c r="E15" s="25">
        <v>6</v>
      </c>
      <c r="F15" s="33">
        <v>1.0175</v>
      </c>
      <c r="G15" s="25">
        <v>1</v>
      </c>
      <c r="H15" s="185">
        <v>291</v>
      </c>
      <c r="I15" s="26">
        <f t="shared" si="0"/>
        <v>372</v>
      </c>
      <c r="J15" s="174">
        <f t="shared" si="1"/>
        <v>132</v>
      </c>
      <c r="K15" s="8"/>
      <c r="L15" s="8"/>
    </row>
    <row r="16" spans="1:12" s="2" customFormat="1" ht="33" customHeight="1">
      <c r="A16" s="23">
        <v>12</v>
      </c>
      <c r="B16" s="179">
        <v>89</v>
      </c>
      <c r="C16" s="24">
        <v>311</v>
      </c>
      <c r="D16" s="31">
        <v>6.216</v>
      </c>
      <c r="E16" s="25">
        <v>6</v>
      </c>
      <c r="F16" s="33">
        <v>1.11</v>
      </c>
      <c r="G16" s="25">
        <v>1</v>
      </c>
      <c r="H16" s="185">
        <v>318</v>
      </c>
      <c r="I16" s="26">
        <f t="shared" si="0"/>
        <v>407</v>
      </c>
      <c r="J16" s="174">
        <f t="shared" si="1"/>
        <v>144</v>
      </c>
      <c r="K16" s="8"/>
      <c r="L16" s="8"/>
    </row>
    <row r="17" spans="1:12" s="2" customFormat="1" ht="33" customHeight="1">
      <c r="A17" s="23">
        <v>13</v>
      </c>
      <c r="B17" s="179">
        <v>97</v>
      </c>
      <c r="C17" s="24">
        <v>337</v>
      </c>
      <c r="D17" s="31">
        <v>6.734</v>
      </c>
      <c r="E17" s="25">
        <v>7</v>
      </c>
      <c r="F17" s="33">
        <v>1.2025</v>
      </c>
      <c r="G17" s="25">
        <v>1</v>
      </c>
      <c r="H17" s="185">
        <v>345</v>
      </c>
      <c r="I17" s="26">
        <f t="shared" si="0"/>
        <v>442</v>
      </c>
      <c r="J17" s="174">
        <f t="shared" si="1"/>
        <v>156</v>
      </c>
      <c r="K17" s="8"/>
      <c r="L17" s="8"/>
    </row>
    <row r="18" spans="1:12" s="2" customFormat="1" ht="33" customHeight="1">
      <c r="A18" s="23">
        <v>14</v>
      </c>
      <c r="B18" s="179">
        <v>103</v>
      </c>
      <c r="C18" s="24">
        <v>362</v>
      </c>
      <c r="D18" s="31">
        <v>7.252000000000001</v>
      </c>
      <c r="E18" s="25">
        <v>7</v>
      </c>
      <c r="F18" s="33">
        <v>1.295</v>
      </c>
      <c r="G18" s="25">
        <v>1</v>
      </c>
      <c r="H18" s="185">
        <v>370</v>
      </c>
      <c r="I18" s="26">
        <f t="shared" si="0"/>
        <v>473</v>
      </c>
      <c r="J18" s="174">
        <f t="shared" si="1"/>
        <v>168</v>
      </c>
      <c r="K18" s="8"/>
      <c r="L18" s="8"/>
    </row>
    <row r="19" spans="1:12" s="2" customFormat="1" ht="33" customHeight="1">
      <c r="A19" s="23">
        <v>15</v>
      </c>
      <c r="B19" s="179">
        <v>111</v>
      </c>
      <c r="C19" s="24">
        <v>389</v>
      </c>
      <c r="D19" s="31">
        <v>7.77</v>
      </c>
      <c r="E19" s="25">
        <v>8</v>
      </c>
      <c r="F19" s="33">
        <v>1.3875</v>
      </c>
      <c r="G19" s="25">
        <v>1</v>
      </c>
      <c r="H19" s="185">
        <v>398</v>
      </c>
      <c r="I19" s="26">
        <f t="shared" si="0"/>
        <v>509</v>
      </c>
      <c r="J19" s="174">
        <f t="shared" si="1"/>
        <v>180</v>
      </c>
      <c r="K19" s="8"/>
      <c r="L19" s="8"/>
    </row>
    <row r="20" spans="1:12" s="2" customFormat="1" ht="33" customHeight="1">
      <c r="A20" s="23">
        <v>16</v>
      </c>
      <c r="B20" s="179">
        <v>119</v>
      </c>
      <c r="C20" s="24">
        <v>414</v>
      </c>
      <c r="D20" s="31">
        <v>8.288</v>
      </c>
      <c r="E20" s="25">
        <v>8</v>
      </c>
      <c r="F20" s="33">
        <v>1.48</v>
      </c>
      <c r="G20" s="25">
        <v>1</v>
      </c>
      <c r="H20" s="185">
        <v>423</v>
      </c>
      <c r="I20" s="26">
        <f t="shared" si="0"/>
        <v>542</v>
      </c>
      <c r="J20" s="174">
        <f t="shared" si="1"/>
        <v>192</v>
      </c>
      <c r="K20" s="8"/>
      <c r="L20" s="8"/>
    </row>
    <row r="21" spans="1:12" s="2" customFormat="1" ht="33" customHeight="1">
      <c r="A21" s="23">
        <v>17</v>
      </c>
      <c r="B21" s="179">
        <v>126</v>
      </c>
      <c r="C21" s="24">
        <v>440</v>
      </c>
      <c r="D21" s="31">
        <v>8.806000000000001</v>
      </c>
      <c r="E21" s="25">
        <v>9</v>
      </c>
      <c r="F21" s="33">
        <v>1.5725</v>
      </c>
      <c r="G21" s="25">
        <v>2</v>
      </c>
      <c r="H21" s="185">
        <v>451</v>
      </c>
      <c r="I21" s="26">
        <f t="shared" si="0"/>
        <v>577</v>
      </c>
      <c r="J21" s="174">
        <f t="shared" si="1"/>
        <v>204</v>
      </c>
      <c r="K21" s="8"/>
      <c r="L21" s="8"/>
    </row>
    <row r="22" spans="1:12" s="2" customFormat="1" ht="33" customHeight="1">
      <c r="A22" s="23">
        <v>18</v>
      </c>
      <c r="B22" s="179">
        <v>133</v>
      </c>
      <c r="C22" s="24">
        <v>467</v>
      </c>
      <c r="D22" s="31">
        <v>9.324</v>
      </c>
      <c r="E22" s="25">
        <v>9</v>
      </c>
      <c r="F22" s="33">
        <v>1.665</v>
      </c>
      <c r="G22" s="25">
        <v>2</v>
      </c>
      <c r="H22" s="185">
        <v>478</v>
      </c>
      <c r="I22" s="26">
        <f t="shared" si="0"/>
        <v>611</v>
      </c>
      <c r="J22" s="174">
        <f t="shared" si="1"/>
        <v>216</v>
      </c>
      <c r="K22" s="8"/>
      <c r="L22" s="8"/>
    </row>
    <row r="23" spans="1:12" s="2" customFormat="1" ht="33" customHeight="1">
      <c r="A23" s="23">
        <v>19</v>
      </c>
      <c r="B23" s="179">
        <v>141</v>
      </c>
      <c r="C23" s="24">
        <v>492</v>
      </c>
      <c r="D23" s="31">
        <v>9.842</v>
      </c>
      <c r="E23" s="25">
        <v>10</v>
      </c>
      <c r="F23" s="33">
        <v>1.7575</v>
      </c>
      <c r="G23" s="25">
        <v>2</v>
      </c>
      <c r="H23" s="185">
        <v>504</v>
      </c>
      <c r="I23" s="26">
        <f t="shared" si="0"/>
        <v>645</v>
      </c>
      <c r="J23" s="174">
        <f t="shared" si="1"/>
        <v>228</v>
      </c>
      <c r="K23" s="8"/>
      <c r="L23" s="8"/>
    </row>
    <row r="24" spans="1:12" s="2" customFormat="1" ht="33" customHeight="1">
      <c r="A24" s="23">
        <v>20</v>
      </c>
      <c r="B24" s="179">
        <v>148</v>
      </c>
      <c r="C24" s="24">
        <v>518</v>
      </c>
      <c r="D24" s="31">
        <v>10.36</v>
      </c>
      <c r="E24" s="25">
        <v>10</v>
      </c>
      <c r="F24" s="33">
        <v>1.85</v>
      </c>
      <c r="G24" s="25">
        <v>2</v>
      </c>
      <c r="H24" s="185">
        <v>530</v>
      </c>
      <c r="I24" s="26">
        <f t="shared" si="0"/>
        <v>678</v>
      </c>
      <c r="J24" s="174">
        <f t="shared" si="1"/>
        <v>240</v>
      </c>
      <c r="K24" s="8"/>
      <c r="L24" s="8"/>
    </row>
    <row r="25" spans="1:12" s="2" customFormat="1" ht="33" customHeight="1">
      <c r="A25" s="23">
        <v>21</v>
      </c>
      <c r="B25" s="179">
        <v>156</v>
      </c>
      <c r="C25" s="24">
        <v>544</v>
      </c>
      <c r="D25" s="31">
        <v>10.878</v>
      </c>
      <c r="E25" s="25">
        <v>11</v>
      </c>
      <c r="F25" s="33">
        <v>1.9425</v>
      </c>
      <c r="G25" s="25">
        <v>2</v>
      </c>
      <c r="H25" s="185">
        <v>557</v>
      </c>
      <c r="I25" s="26">
        <f t="shared" si="0"/>
        <v>713</v>
      </c>
      <c r="J25" s="174">
        <f t="shared" si="1"/>
        <v>252</v>
      </c>
      <c r="K25" s="8"/>
      <c r="L25" s="8"/>
    </row>
    <row r="26" spans="1:12" s="2" customFormat="1" ht="33" customHeight="1">
      <c r="A26" s="23">
        <v>22</v>
      </c>
      <c r="B26" s="179">
        <v>163</v>
      </c>
      <c r="C26" s="24">
        <v>570</v>
      </c>
      <c r="D26" s="31">
        <v>11.396</v>
      </c>
      <c r="E26" s="25">
        <v>11</v>
      </c>
      <c r="F26" s="33">
        <v>2.035</v>
      </c>
      <c r="G26" s="25">
        <v>2</v>
      </c>
      <c r="H26" s="185">
        <v>583</v>
      </c>
      <c r="I26" s="26">
        <f t="shared" si="0"/>
        <v>746</v>
      </c>
      <c r="J26" s="174">
        <f t="shared" si="1"/>
        <v>264</v>
      </c>
      <c r="K26" s="8"/>
      <c r="L26" s="8"/>
    </row>
    <row r="27" spans="1:12" s="2" customFormat="1" ht="33" customHeight="1">
      <c r="A27" s="23">
        <v>23</v>
      </c>
      <c r="B27" s="179">
        <v>170</v>
      </c>
      <c r="C27" s="24">
        <v>596</v>
      </c>
      <c r="D27" s="31">
        <v>11.914</v>
      </c>
      <c r="E27" s="25">
        <v>12</v>
      </c>
      <c r="F27" s="33">
        <v>2.1275</v>
      </c>
      <c r="G27" s="25">
        <v>2</v>
      </c>
      <c r="H27" s="185">
        <v>610</v>
      </c>
      <c r="I27" s="26">
        <f t="shared" si="0"/>
        <v>780</v>
      </c>
      <c r="J27" s="174">
        <f t="shared" si="1"/>
        <v>276</v>
      </c>
      <c r="K27" s="8"/>
      <c r="L27" s="8"/>
    </row>
    <row r="28" spans="1:12" s="2" customFormat="1" ht="33" customHeight="1">
      <c r="A28" s="23">
        <v>24</v>
      </c>
      <c r="B28" s="179">
        <v>178</v>
      </c>
      <c r="C28" s="24">
        <v>621</v>
      </c>
      <c r="D28" s="31">
        <v>12.432</v>
      </c>
      <c r="E28" s="25">
        <v>12</v>
      </c>
      <c r="F28" s="33">
        <v>2.22</v>
      </c>
      <c r="G28" s="25">
        <v>2</v>
      </c>
      <c r="H28" s="185">
        <v>635</v>
      </c>
      <c r="I28" s="26">
        <f t="shared" si="0"/>
        <v>813</v>
      </c>
      <c r="J28" s="174">
        <f t="shared" si="1"/>
        <v>288</v>
      </c>
      <c r="K28" s="8"/>
      <c r="L28" s="8"/>
    </row>
    <row r="29" spans="1:12" s="2" customFormat="1" ht="33" customHeight="1">
      <c r="A29" s="23">
        <v>25</v>
      </c>
      <c r="B29" s="179">
        <v>186</v>
      </c>
      <c r="C29" s="24">
        <v>648</v>
      </c>
      <c r="D29" s="31">
        <v>12.95</v>
      </c>
      <c r="E29" s="25">
        <v>13</v>
      </c>
      <c r="F29" s="33">
        <v>2.3125</v>
      </c>
      <c r="G29" s="25">
        <v>2</v>
      </c>
      <c r="H29" s="185">
        <v>663</v>
      </c>
      <c r="I29" s="26">
        <f t="shared" si="0"/>
        <v>849</v>
      </c>
      <c r="J29" s="174">
        <f t="shared" si="1"/>
        <v>300</v>
      </c>
      <c r="K29" s="8"/>
      <c r="L29" s="8"/>
    </row>
    <row r="30" spans="1:12" s="2" customFormat="1" ht="33" customHeight="1">
      <c r="A30" s="23">
        <v>26</v>
      </c>
      <c r="B30" s="179">
        <v>192</v>
      </c>
      <c r="C30" s="24">
        <v>673</v>
      </c>
      <c r="D30" s="31">
        <v>13.468</v>
      </c>
      <c r="E30" s="25">
        <v>13</v>
      </c>
      <c r="F30" s="33">
        <v>2.405</v>
      </c>
      <c r="G30" s="25">
        <v>2</v>
      </c>
      <c r="H30" s="185">
        <v>688</v>
      </c>
      <c r="I30" s="26">
        <f t="shared" si="0"/>
        <v>880</v>
      </c>
      <c r="J30" s="174">
        <f t="shared" si="1"/>
        <v>312</v>
      </c>
      <c r="K30" s="8"/>
      <c r="L30" s="8"/>
    </row>
    <row r="31" spans="1:12" s="2" customFormat="1" ht="33" customHeight="1">
      <c r="A31" s="23">
        <v>27</v>
      </c>
      <c r="B31" s="179">
        <v>200</v>
      </c>
      <c r="C31" s="24">
        <v>699</v>
      </c>
      <c r="D31" s="31">
        <v>13.986</v>
      </c>
      <c r="E31" s="25">
        <v>14</v>
      </c>
      <c r="F31" s="33">
        <v>2.4975</v>
      </c>
      <c r="G31" s="25">
        <v>3</v>
      </c>
      <c r="H31" s="185">
        <v>716</v>
      </c>
      <c r="I31" s="26">
        <f t="shared" si="0"/>
        <v>916</v>
      </c>
      <c r="J31" s="174">
        <f t="shared" si="1"/>
        <v>324</v>
      </c>
      <c r="K31" s="8"/>
      <c r="L31" s="8"/>
    </row>
    <row r="32" spans="1:12" s="2" customFormat="1" ht="33" customHeight="1">
      <c r="A32" s="23">
        <v>28</v>
      </c>
      <c r="B32" s="179">
        <v>207</v>
      </c>
      <c r="C32" s="24">
        <v>726</v>
      </c>
      <c r="D32" s="31">
        <v>14.504000000000001</v>
      </c>
      <c r="E32" s="25">
        <v>15</v>
      </c>
      <c r="F32" s="33">
        <v>2.59</v>
      </c>
      <c r="G32" s="25">
        <v>3</v>
      </c>
      <c r="H32" s="185">
        <v>744</v>
      </c>
      <c r="I32" s="26">
        <f t="shared" si="0"/>
        <v>951</v>
      </c>
      <c r="J32" s="174">
        <f t="shared" si="1"/>
        <v>336</v>
      </c>
      <c r="K32" s="8"/>
      <c r="L32" s="8"/>
    </row>
    <row r="33" spans="1:12" s="2" customFormat="1" ht="33" customHeight="1">
      <c r="A33" s="23">
        <v>29</v>
      </c>
      <c r="B33" s="179">
        <v>214</v>
      </c>
      <c r="C33" s="24">
        <v>751</v>
      </c>
      <c r="D33" s="31">
        <v>15.022</v>
      </c>
      <c r="E33" s="25">
        <v>15</v>
      </c>
      <c r="F33" s="33">
        <v>2.6825</v>
      </c>
      <c r="G33" s="25">
        <v>3</v>
      </c>
      <c r="H33" s="185">
        <v>769</v>
      </c>
      <c r="I33" s="26">
        <f t="shared" si="0"/>
        <v>983</v>
      </c>
      <c r="J33" s="174">
        <f t="shared" si="1"/>
        <v>348</v>
      </c>
      <c r="K33" s="8"/>
      <c r="L33" s="8"/>
    </row>
    <row r="34" spans="1:12" s="2" customFormat="1" ht="38.25" customHeight="1">
      <c r="A34" s="27">
        <v>30</v>
      </c>
      <c r="B34" s="180">
        <v>222</v>
      </c>
      <c r="C34" s="28">
        <v>777</v>
      </c>
      <c r="D34" s="31">
        <v>15.54</v>
      </c>
      <c r="E34" s="29">
        <v>16</v>
      </c>
      <c r="F34" s="33">
        <v>2.775</v>
      </c>
      <c r="G34" s="29">
        <v>3</v>
      </c>
      <c r="H34" s="186">
        <v>796</v>
      </c>
      <c r="I34" s="30">
        <f t="shared" si="0"/>
        <v>1018</v>
      </c>
      <c r="J34" s="175">
        <f t="shared" si="1"/>
        <v>360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273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274</v>
      </c>
      <c r="C2" s="344"/>
      <c r="D2" s="338" t="s">
        <v>275</v>
      </c>
      <c r="E2" s="339"/>
      <c r="F2" s="338" t="s">
        <v>276</v>
      </c>
      <c r="G2" s="339"/>
      <c r="H2" s="181" t="s">
        <v>277</v>
      </c>
      <c r="I2" s="14" t="s">
        <v>278</v>
      </c>
      <c r="J2" s="332" t="s">
        <v>279</v>
      </c>
      <c r="K2" s="168" t="s">
        <v>22</v>
      </c>
      <c r="L2" s="187">
        <v>87600</v>
      </c>
    </row>
    <row r="3" spans="1:12" ht="33" customHeight="1">
      <c r="A3" s="341"/>
      <c r="B3" s="345">
        <v>87600</v>
      </c>
      <c r="C3" s="346"/>
      <c r="D3" s="334" t="s">
        <v>280</v>
      </c>
      <c r="E3" s="336" t="s">
        <v>281</v>
      </c>
      <c r="F3" s="334" t="s">
        <v>282</v>
      </c>
      <c r="G3" s="336" t="s">
        <v>283</v>
      </c>
      <c r="H3" s="182" t="s">
        <v>130</v>
      </c>
      <c r="I3" s="15" t="s">
        <v>284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23</v>
      </c>
      <c r="C4" s="17" t="s">
        <v>285</v>
      </c>
      <c r="D4" s="335"/>
      <c r="E4" s="337"/>
      <c r="F4" s="335"/>
      <c r="G4" s="337"/>
      <c r="H4" s="183" t="s">
        <v>286</v>
      </c>
      <c r="I4" s="16" t="s">
        <v>11</v>
      </c>
      <c r="J4" s="12" t="s">
        <v>287</v>
      </c>
      <c r="K4" s="6" t="s">
        <v>288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175</v>
      </c>
      <c r="K5" s="7" t="s">
        <v>289</v>
      </c>
      <c r="L5" s="176">
        <v>0.0014</v>
      </c>
      <c r="M5" s="13" t="s">
        <v>290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350</v>
      </c>
      <c r="K6" s="5" t="s">
        <v>291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526</v>
      </c>
      <c r="K7" s="34" t="s">
        <v>292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701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876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1051</v>
      </c>
      <c r="K10" s="309" t="s">
        <v>296</v>
      </c>
      <c r="L10" s="310">
        <f>ROUND($L2*0.0469*0.3,0)</f>
        <v>1233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1226</v>
      </c>
      <c r="K11" s="309" t="s">
        <v>297</v>
      </c>
      <c r="L11" s="311">
        <f>ROUND($L2*0.0469*0.6*(1+0.61),0)</f>
        <v>3969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1402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1577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1752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1927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2102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2278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2453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2628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2803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2978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3154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3329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3504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3679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3854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4030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4205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4380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4555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4730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4906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5081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5256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273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274</v>
      </c>
      <c r="C2" s="344"/>
      <c r="D2" s="338" t="s">
        <v>275</v>
      </c>
      <c r="E2" s="339"/>
      <c r="F2" s="338" t="s">
        <v>276</v>
      </c>
      <c r="G2" s="339"/>
      <c r="H2" s="181" t="s">
        <v>277</v>
      </c>
      <c r="I2" s="14" t="s">
        <v>278</v>
      </c>
      <c r="J2" s="332" t="s">
        <v>279</v>
      </c>
      <c r="K2" s="168" t="s">
        <v>22</v>
      </c>
      <c r="L2" s="187">
        <v>92100</v>
      </c>
    </row>
    <row r="3" spans="1:12" ht="33" customHeight="1">
      <c r="A3" s="341"/>
      <c r="B3" s="345">
        <v>92100</v>
      </c>
      <c r="C3" s="346"/>
      <c r="D3" s="334" t="s">
        <v>280</v>
      </c>
      <c r="E3" s="336" t="s">
        <v>281</v>
      </c>
      <c r="F3" s="334" t="s">
        <v>282</v>
      </c>
      <c r="G3" s="336" t="s">
        <v>283</v>
      </c>
      <c r="H3" s="182" t="s">
        <v>130</v>
      </c>
      <c r="I3" s="15" t="s">
        <v>284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23</v>
      </c>
      <c r="C4" s="17" t="s">
        <v>285</v>
      </c>
      <c r="D4" s="335"/>
      <c r="E4" s="337"/>
      <c r="F4" s="335"/>
      <c r="G4" s="337"/>
      <c r="H4" s="183" t="s">
        <v>286</v>
      </c>
      <c r="I4" s="16" t="s">
        <v>11</v>
      </c>
      <c r="J4" s="12" t="s">
        <v>287</v>
      </c>
      <c r="K4" s="6" t="s">
        <v>288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184</v>
      </c>
      <c r="K5" s="7" t="s">
        <v>289</v>
      </c>
      <c r="L5" s="176">
        <v>0.0014</v>
      </c>
      <c r="M5" s="13" t="s">
        <v>290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368</v>
      </c>
      <c r="K6" s="5" t="s">
        <v>291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553</v>
      </c>
      <c r="K7" s="34" t="s">
        <v>292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737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921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1105</v>
      </c>
      <c r="K10" s="309" t="s">
        <v>296</v>
      </c>
      <c r="L10" s="310">
        <f>ROUND($L2*0.0469*0.3,0)</f>
        <v>1296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1289</v>
      </c>
      <c r="K11" s="309" t="s">
        <v>297</v>
      </c>
      <c r="L11" s="311">
        <f>ROUND($L2*0.0469*0.6*(1+0.61),0)</f>
        <v>4173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1474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1658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1842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2026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2210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2395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2579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2763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2947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3131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3316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3500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3684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3868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4052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4237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4421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4605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4789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4973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5158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5342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5526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L2" sqref="L2"/>
      <selection pane="topRight" activeCell="L2" sqref="L2"/>
      <selection pane="bottomLeft" activeCell="L2" sqref="L2"/>
      <selection pane="bottomRight" activeCell="B5" sqref="B5:G34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273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274</v>
      </c>
      <c r="C2" s="344"/>
      <c r="D2" s="338" t="s">
        <v>275</v>
      </c>
      <c r="E2" s="339"/>
      <c r="F2" s="338" t="s">
        <v>276</v>
      </c>
      <c r="G2" s="339"/>
      <c r="H2" s="181" t="s">
        <v>277</v>
      </c>
      <c r="I2" s="14" t="s">
        <v>278</v>
      </c>
      <c r="J2" s="332" t="s">
        <v>279</v>
      </c>
      <c r="K2" s="168" t="s">
        <v>22</v>
      </c>
      <c r="L2" s="187">
        <v>96600</v>
      </c>
    </row>
    <row r="3" spans="1:12" ht="33" customHeight="1">
      <c r="A3" s="341"/>
      <c r="B3" s="345">
        <v>96600</v>
      </c>
      <c r="C3" s="346"/>
      <c r="D3" s="334" t="s">
        <v>280</v>
      </c>
      <c r="E3" s="336" t="s">
        <v>281</v>
      </c>
      <c r="F3" s="334" t="s">
        <v>282</v>
      </c>
      <c r="G3" s="336" t="s">
        <v>283</v>
      </c>
      <c r="H3" s="182" t="s">
        <v>130</v>
      </c>
      <c r="I3" s="15" t="s">
        <v>284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23</v>
      </c>
      <c r="C4" s="17" t="s">
        <v>285</v>
      </c>
      <c r="D4" s="335"/>
      <c r="E4" s="337"/>
      <c r="F4" s="335"/>
      <c r="G4" s="337"/>
      <c r="H4" s="183" t="s">
        <v>286</v>
      </c>
      <c r="I4" s="16" t="s">
        <v>11</v>
      </c>
      <c r="J4" s="12" t="s">
        <v>287</v>
      </c>
      <c r="K4" s="6" t="s">
        <v>288</v>
      </c>
      <c r="L4" s="170">
        <v>0.01</v>
      </c>
    </row>
    <row r="5" spans="1:13" s="2" customFormat="1" ht="33" customHeight="1">
      <c r="A5" s="18">
        <v>1</v>
      </c>
      <c r="B5" s="178">
        <v>30</v>
      </c>
      <c r="C5" s="19">
        <v>107</v>
      </c>
      <c r="D5" s="20">
        <v>2.1373333333333333</v>
      </c>
      <c r="E5" s="21">
        <v>2</v>
      </c>
      <c r="F5" s="32">
        <v>0.3816666666666667</v>
      </c>
      <c r="G5" s="21">
        <v>1</v>
      </c>
      <c r="H5" s="184">
        <f aca="true" t="shared" si="0" ref="H5:H34">C5+E5+G5</f>
        <v>110</v>
      </c>
      <c r="I5" s="22">
        <f aca="true" t="shared" si="1" ref="I5:I34">B5+H5</f>
        <v>140</v>
      </c>
      <c r="J5" s="173">
        <f aca="true" t="shared" si="2" ref="J5:J34">ROUND($B$3*$L$7/30*A5,0)</f>
        <v>193</v>
      </c>
      <c r="K5" s="7" t="s">
        <v>289</v>
      </c>
      <c r="L5" s="176">
        <v>0.0014</v>
      </c>
      <c r="M5" s="13" t="s">
        <v>290</v>
      </c>
    </row>
    <row r="6" spans="1:12" s="2" customFormat="1" ht="33" customHeight="1">
      <c r="A6" s="23">
        <v>2</v>
      </c>
      <c r="B6" s="179">
        <v>61</v>
      </c>
      <c r="C6" s="24">
        <v>213</v>
      </c>
      <c r="D6" s="31">
        <v>4.274666666666667</v>
      </c>
      <c r="E6" s="25">
        <v>4</v>
      </c>
      <c r="F6" s="33">
        <v>0.7633333333333334</v>
      </c>
      <c r="G6" s="25">
        <v>1</v>
      </c>
      <c r="H6" s="185">
        <f t="shared" si="0"/>
        <v>218</v>
      </c>
      <c r="I6" s="26">
        <f t="shared" si="1"/>
        <v>279</v>
      </c>
      <c r="J6" s="174">
        <f t="shared" si="2"/>
        <v>386</v>
      </c>
      <c r="K6" s="5" t="s">
        <v>291</v>
      </c>
      <c r="L6" s="171">
        <v>0.00025</v>
      </c>
    </row>
    <row r="7" spans="1:12" s="2" customFormat="1" ht="33" customHeight="1">
      <c r="A7" s="23">
        <v>3</v>
      </c>
      <c r="B7" s="179">
        <v>91</v>
      </c>
      <c r="C7" s="24">
        <v>321</v>
      </c>
      <c r="D7" s="31">
        <v>6.412</v>
      </c>
      <c r="E7" s="25">
        <v>6</v>
      </c>
      <c r="F7" s="33">
        <v>1.145</v>
      </c>
      <c r="G7" s="25">
        <v>1</v>
      </c>
      <c r="H7" s="185">
        <f t="shared" si="0"/>
        <v>328</v>
      </c>
      <c r="I7" s="26">
        <f t="shared" si="1"/>
        <v>419</v>
      </c>
      <c r="J7" s="174">
        <f t="shared" si="2"/>
        <v>580</v>
      </c>
      <c r="K7" s="34" t="s">
        <v>292</v>
      </c>
      <c r="L7" s="172">
        <v>0.06</v>
      </c>
    </row>
    <row r="8" spans="1:12" s="2" customFormat="1" ht="33" customHeight="1">
      <c r="A8" s="23">
        <v>4</v>
      </c>
      <c r="B8" s="179">
        <v>122</v>
      </c>
      <c r="C8" s="24">
        <v>428</v>
      </c>
      <c r="D8" s="31">
        <v>8.549333333333333</v>
      </c>
      <c r="E8" s="25">
        <v>9</v>
      </c>
      <c r="F8" s="33">
        <v>1.5266666666666668</v>
      </c>
      <c r="G8" s="25">
        <v>2</v>
      </c>
      <c r="H8" s="185">
        <f t="shared" si="0"/>
        <v>439</v>
      </c>
      <c r="I8" s="26">
        <f t="shared" si="1"/>
        <v>561</v>
      </c>
      <c r="J8" s="174">
        <f t="shared" si="2"/>
        <v>773</v>
      </c>
      <c r="K8" s="8"/>
      <c r="L8" s="8"/>
    </row>
    <row r="9" spans="1:12" s="2" customFormat="1" ht="33" customHeight="1">
      <c r="A9" s="23">
        <v>5</v>
      </c>
      <c r="B9" s="179">
        <v>152</v>
      </c>
      <c r="C9" s="24">
        <v>534</v>
      </c>
      <c r="D9" s="31">
        <v>10.686666666666667</v>
      </c>
      <c r="E9" s="25">
        <v>11</v>
      </c>
      <c r="F9" s="33">
        <v>1.9083333333333337</v>
      </c>
      <c r="G9" s="25">
        <v>2</v>
      </c>
      <c r="H9" s="185">
        <f t="shared" si="0"/>
        <v>547</v>
      </c>
      <c r="I9" s="26">
        <f t="shared" si="1"/>
        <v>699</v>
      </c>
      <c r="J9" s="174">
        <f t="shared" si="2"/>
        <v>966</v>
      </c>
      <c r="K9" s="8"/>
      <c r="L9" s="8"/>
    </row>
    <row r="10" spans="1:12" s="2" customFormat="1" ht="33" customHeight="1">
      <c r="A10" s="23">
        <v>6</v>
      </c>
      <c r="B10" s="179">
        <v>183</v>
      </c>
      <c r="C10" s="24">
        <v>641</v>
      </c>
      <c r="D10" s="31">
        <v>12.824</v>
      </c>
      <c r="E10" s="25">
        <v>13</v>
      </c>
      <c r="F10" s="33">
        <v>2.29</v>
      </c>
      <c r="G10" s="25">
        <v>2</v>
      </c>
      <c r="H10" s="185">
        <f t="shared" si="0"/>
        <v>656</v>
      </c>
      <c r="I10" s="26">
        <f t="shared" si="1"/>
        <v>839</v>
      </c>
      <c r="J10" s="174">
        <f t="shared" si="2"/>
        <v>1159</v>
      </c>
      <c r="K10" s="309" t="s">
        <v>296</v>
      </c>
      <c r="L10" s="310">
        <f>ROUND($L2*0.0469*0.3,0)</f>
        <v>1359</v>
      </c>
    </row>
    <row r="11" spans="1:12" s="2" customFormat="1" ht="33" customHeight="1">
      <c r="A11" s="23">
        <v>7</v>
      </c>
      <c r="B11" s="179">
        <v>213</v>
      </c>
      <c r="C11" s="24">
        <v>748</v>
      </c>
      <c r="D11" s="31">
        <v>14.961333333333332</v>
      </c>
      <c r="E11" s="25">
        <v>15</v>
      </c>
      <c r="F11" s="33">
        <v>2.671666666666667</v>
      </c>
      <c r="G11" s="25">
        <v>3</v>
      </c>
      <c r="H11" s="185">
        <f t="shared" si="0"/>
        <v>766</v>
      </c>
      <c r="I11" s="26">
        <f t="shared" si="1"/>
        <v>979</v>
      </c>
      <c r="J11" s="174">
        <f t="shared" si="2"/>
        <v>1352</v>
      </c>
      <c r="K11" s="309" t="s">
        <v>297</v>
      </c>
      <c r="L11" s="311">
        <f>ROUND($L2*0.0469*0.6*(1+0.61),0)</f>
        <v>4377</v>
      </c>
    </row>
    <row r="12" spans="1:12" s="2" customFormat="1" ht="33" customHeight="1">
      <c r="A12" s="23">
        <v>8</v>
      </c>
      <c r="B12" s="179">
        <v>244</v>
      </c>
      <c r="C12" s="24">
        <v>854</v>
      </c>
      <c r="D12" s="31">
        <v>17.098666666666666</v>
      </c>
      <c r="E12" s="25">
        <v>17</v>
      </c>
      <c r="F12" s="33">
        <v>3.0533333333333337</v>
      </c>
      <c r="G12" s="25">
        <v>3</v>
      </c>
      <c r="H12" s="185">
        <f t="shared" si="0"/>
        <v>874</v>
      </c>
      <c r="I12" s="26">
        <f t="shared" si="1"/>
        <v>1118</v>
      </c>
      <c r="J12" s="174">
        <f t="shared" si="2"/>
        <v>1546</v>
      </c>
      <c r="K12" s="8"/>
      <c r="L12" s="8"/>
    </row>
    <row r="13" spans="1:12" s="2" customFormat="1" ht="33" customHeight="1">
      <c r="A13" s="23">
        <v>9</v>
      </c>
      <c r="B13" s="179">
        <v>274</v>
      </c>
      <c r="C13" s="24">
        <v>962</v>
      </c>
      <c r="D13" s="31">
        <v>19.236</v>
      </c>
      <c r="E13" s="25">
        <v>19</v>
      </c>
      <c r="F13" s="33">
        <v>3.435</v>
      </c>
      <c r="G13" s="25">
        <v>3</v>
      </c>
      <c r="H13" s="185">
        <f t="shared" si="0"/>
        <v>984</v>
      </c>
      <c r="I13" s="26">
        <f t="shared" si="1"/>
        <v>1258</v>
      </c>
      <c r="J13" s="174">
        <f t="shared" si="2"/>
        <v>1739</v>
      </c>
      <c r="K13" s="8"/>
      <c r="L13" s="8"/>
    </row>
    <row r="14" spans="1:12" s="2" customFormat="1" ht="33" customHeight="1">
      <c r="A14" s="23">
        <v>10</v>
      </c>
      <c r="B14" s="179">
        <v>306</v>
      </c>
      <c r="C14" s="24">
        <v>1069</v>
      </c>
      <c r="D14" s="31">
        <v>21.373333333333335</v>
      </c>
      <c r="E14" s="25">
        <v>21</v>
      </c>
      <c r="F14" s="33">
        <v>3.8166666666666673</v>
      </c>
      <c r="G14" s="25">
        <v>4</v>
      </c>
      <c r="H14" s="185">
        <f t="shared" si="0"/>
        <v>1094</v>
      </c>
      <c r="I14" s="26">
        <f t="shared" si="1"/>
        <v>1400</v>
      </c>
      <c r="J14" s="174">
        <f t="shared" si="2"/>
        <v>1932</v>
      </c>
      <c r="K14" s="8"/>
      <c r="L14" s="8"/>
    </row>
    <row r="15" spans="1:12" s="2" customFormat="1" ht="33" customHeight="1">
      <c r="A15" s="23">
        <v>11</v>
      </c>
      <c r="B15" s="179">
        <v>336</v>
      </c>
      <c r="C15" s="24">
        <v>1176</v>
      </c>
      <c r="D15" s="31">
        <v>23.510666666666665</v>
      </c>
      <c r="E15" s="25">
        <v>24</v>
      </c>
      <c r="F15" s="33">
        <v>4.198333333333334</v>
      </c>
      <c r="G15" s="25">
        <v>4</v>
      </c>
      <c r="H15" s="185">
        <f t="shared" si="0"/>
        <v>1204</v>
      </c>
      <c r="I15" s="26">
        <f t="shared" si="1"/>
        <v>1540</v>
      </c>
      <c r="J15" s="174">
        <f t="shared" si="2"/>
        <v>2125</v>
      </c>
      <c r="K15" s="8"/>
      <c r="L15" s="8"/>
    </row>
    <row r="16" spans="1:12" s="2" customFormat="1" ht="33" customHeight="1">
      <c r="A16" s="23">
        <v>12</v>
      </c>
      <c r="B16" s="179">
        <v>367</v>
      </c>
      <c r="C16" s="24">
        <v>1282</v>
      </c>
      <c r="D16" s="31">
        <v>25.648</v>
      </c>
      <c r="E16" s="25">
        <v>26</v>
      </c>
      <c r="F16" s="33">
        <v>4.58</v>
      </c>
      <c r="G16" s="25">
        <v>5</v>
      </c>
      <c r="H16" s="185">
        <f t="shared" si="0"/>
        <v>1313</v>
      </c>
      <c r="I16" s="26">
        <f t="shared" si="1"/>
        <v>1680</v>
      </c>
      <c r="J16" s="174">
        <f t="shared" si="2"/>
        <v>2318</v>
      </c>
      <c r="K16" s="8"/>
      <c r="L16" s="8"/>
    </row>
    <row r="17" spans="1:12" s="2" customFormat="1" ht="33" customHeight="1">
      <c r="A17" s="23">
        <v>13</v>
      </c>
      <c r="B17" s="179">
        <v>397</v>
      </c>
      <c r="C17" s="24">
        <v>1389</v>
      </c>
      <c r="D17" s="31">
        <v>27.785333333333334</v>
      </c>
      <c r="E17" s="25">
        <v>28</v>
      </c>
      <c r="F17" s="33">
        <v>4.961666666666667</v>
      </c>
      <c r="G17" s="25">
        <v>5</v>
      </c>
      <c r="H17" s="185">
        <f t="shared" si="0"/>
        <v>1422</v>
      </c>
      <c r="I17" s="26">
        <f t="shared" si="1"/>
        <v>1819</v>
      </c>
      <c r="J17" s="174">
        <f t="shared" si="2"/>
        <v>2512</v>
      </c>
      <c r="K17" s="8"/>
      <c r="L17" s="8"/>
    </row>
    <row r="18" spans="1:12" s="2" customFormat="1" ht="33" customHeight="1">
      <c r="A18" s="23">
        <v>14</v>
      </c>
      <c r="B18" s="179">
        <v>428</v>
      </c>
      <c r="C18" s="24">
        <v>1497</v>
      </c>
      <c r="D18" s="31">
        <v>29.922666666666665</v>
      </c>
      <c r="E18" s="25">
        <v>30</v>
      </c>
      <c r="F18" s="33">
        <v>5.343333333333334</v>
      </c>
      <c r="G18" s="25">
        <v>5</v>
      </c>
      <c r="H18" s="185">
        <f t="shared" si="0"/>
        <v>1532</v>
      </c>
      <c r="I18" s="26">
        <f t="shared" si="1"/>
        <v>1960</v>
      </c>
      <c r="J18" s="174">
        <f t="shared" si="2"/>
        <v>2705</v>
      </c>
      <c r="K18" s="8"/>
      <c r="L18" s="8"/>
    </row>
    <row r="19" spans="1:12" s="2" customFormat="1" ht="33" customHeight="1">
      <c r="A19" s="23">
        <v>15</v>
      </c>
      <c r="B19" s="179">
        <v>458</v>
      </c>
      <c r="C19" s="24">
        <v>1603</v>
      </c>
      <c r="D19" s="31">
        <v>32.06</v>
      </c>
      <c r="E19" s="25">
        <v>32</v>
      </c>
      <c r="F19" s="33">
        <v>5.725</v>
      </c>
      <c r="G19" s="25">
        <v>6</v>
      </c>
      <c r="H19" s="185">
        <f t="shared" si="0"/>
        <v>1641</v>
      </c>
      <c r="I19" s="26">
        <f t="shared" si="1"/>
        <v>2099</v>
      </c>
      <c r="J19" s="174">
        <f t="shared" si="2"/>
        <v>2898</v>
      </c>
      <c r="K19" s="8"/>
      <c r="L19" s="8"/>
    </row>
    <row r="20" spans="1:12" s="2" customFormat="1" ht="33" customHeight="1">
      <c r="A20" s="23">
        <v>16</v>
      </c>
      <c r="B20" s="179">
        <v>489</v>
      </c>
      <c r="C20" s="24">
        <v>1710</v>
      </c>
      <c r="D20" s="31">
        <v>34.19733333333333</v>
      </c>
      <c r="E20" s="25">
        <v>34</v>
      </c>
      <c r="F20" s="33">
        <v>6.106666666666667</v>
      </c>
      <c r="G20" s="25">
        <v>6</v>
      </c>
      <c r="H20" s="185">
        <f t="shared" si="0"/>
        <v>1750</v>
      </c>
      <c r="I20" s="26">
        <f t="shared" si="1"/>
        <v>2239</v>
      </c>
      <c r="J20" s="174">
        <f t="shared" si="2"/>
        <v>3091</v>
      </c>
      <c r="K20" s="8"/>
      <c r="L20" s="8"/>
    </row>
    <row r="21" spans="1:12" s="2" customFormat="1" ht="33" customHeight="1">
      <c r="A21" s="23">
        <v>17</v>
      </c>
      <c r="B21" s="179">
        <v>519</v>
      </c>
      <c r="C21" s="24">
        <v>1817</v>
      </c>
      <c r="D21" s="31">
        <v>36.334666666666664</v>
      </c>
      <c r="E21" s="25">
        <v>36</v>
      </c>
      <c r="F21" s="33">
        <v>6.488333333333334</v>
      </c>
      <c r="G21" s="25">
        <v>6</v>
      </c>
      <c r="H21" s="185">
        <f t="shared" si="0"/>
        <v>1859</v>
      </c>
      <c r="I21" s="26">
        <f t="shared" si="1"/>
        <v>2378</v>
      </c>
      <c r="J21" s="174">
        <f t="shared" si="2"/>
        <v>3284</v>
      </c>
      <c r="K21" s="8"/>
      <c r="L21" s="8"/>
    </row>
    <row r="22" spans="1:12" s="2" customFormat="1" ht="33" customHeight="1">
      <c r="A22" s="23">
        <v>18</v>
      </c>
      <c r="B22" s="179">
        <v>550</v>
      </c>
      <c r="C22" s="24">
        <v>1923</v>
      </c>
      <c r="D22" s="31">
        <v>38.472</v>
      </c>
      <c r="E22" s="25">
        <v>38</v>
      </c>
      <c r="F22" s="33">
        <v>6.87</v>
      </c>
      <c r="G22" s="25">
        <v>7</v>
      </c>
      <c r="H22" s="185">
        <f t="shared" si="0"/>
        <v>1968</v>
      </c>
      <c r="I22" s="26">
        <f t="shared" si="1"/>
        <v>2518</v>
      </c>
      <c r="J22" s="174">
        <f t="shared" si="2"/>
        <v>3478</v>
      </c>
      <c r="K22" s="8"/>
      <c r="L22" s="8"/>
    </row>
    <row r="23" spans="1:12" s="2" customFormat="1" ht="33" customHeight="1">
      <c r="A23" s="23">
        <v>19</v>
      </c>
      <c r="B23" s="179">
        <v>580</v>
      </c>
      <c r="C23" s="24">
        <v>2030</v>
      </c>
      <c r="D23" s="31">
        <v>40.60933333333333</v>
      </c>
      <c r="E23" s="25">
        <v>41</v>
      </c>
      <c r="F23" s="33">
        <v>7.251666666666668</v>
      </c>
      <c r="G23" s="25">
        <v>7</v>
      </c>
      <c r="H23" s="185">
        <f t="shared" si="0"/>
        <v>2078</v>
      </c>
      <c r="I23" s="26">
        <f t="shared" si="1"/>
        <v>2658</v>
      </c>
      <c r="J23" s="174">
        <f t="shared" si="2"/>
        <v>3671</v>
      </c>
      <c r="K23" s="8"/>
      <c r="L23" s="8"/>
    </row>
    <row r="24" spans="1:12" s="2" customFormat="1" ht="33" customHeight="1">
      <c r="A24" s="23">
        <v>20</v>
      </c>
      <c r="B24" s="179">
        <v>611</v>
      </c>
      <c r="C24" s="24">
        <v>2138</v>
      </c>
      <c r="D24" s="31">
        <v>42.74666666666667</v>
      </c>
      <c r="E24" s="25">
        <v>43</v>
      </c>
      <c r="F24" s="33">
        <v>7.633333333333335</v>
      </c>
      <c r="G24" s="25">
        <v>8</v>
      </c>
      <c r="H24" s="185">
        <f t="shared" si="0"/>
        <v>2189</v>
      </c>
      <c r="I24" s="26">
        <f t="shared" si="1"/>
        <v>2800</v>
      </c>
      <c r="J24" s="174">
        <f t="shared" si="2"/>
        <v>3864</v>
      </c>
      <c r="K24" s="8"/>
      <c r="L24" s="8"/>
    </row>
    <row r="25" spans="1:12" s="2" customFormat="1" ht="33" customHeight="1">
      <c r="A25" s="23">
        <v>21</v>
      </c>
      <c r="B25" s="179">
        <v>641</v>
      </c>
      <c r="C25" s="24">
        <v>2244</v>
      </c>
      <c r="D25" s="31">
        <v>44.884</v>
      </c>
      <c r="E25" s="25">
        <v>45</v>
      </c>
      <c r="F25" s="33">
        <v>8.015</v>
      </c>
      <c r="G25" s="25">
        <v>8</v>
      </c>
      <c r="H25" s="185">
        <f t="shared" si="0"/>
        <v>2297</v>
      </c>
      <c r="I25" s="26">
        <f t="shared" si="1"/>
        <v>2938</v>
      </c>
      <c r="J25" s="174">
        <f t="shared" si="2"/>
        <v>4057</v>
      </c>
      <c r="K25" s="8"/>
      <c r="L25" s="8"/>
    </row>
    <row r="26" spans="1:12" s="2" customFormat="1" ht="33" customHeight="1">
      <c r="A26" s="23">
        <v>22</v>
      </c>
      <c r="B26" s="179">
        <v>672</v>
      </c>
      <c r="C26" s="24">
        <v>2351</v>
      </c>
      <c r="D26" s="31">
        <v>47.02133333333333</v>
      </c>
      <c r="E26" s="25">
        <v>47</v>
      </c>
      <c r="F26" s="33">
        <v>8.396666666666668</v>
      </c>
      <c r="G26" s="25">
        <v>8</v>
      </c>
      <c r="H26" s="185">
        <f t="shared" si="0"/>
        <v>2406</v>
      </c>
      <c r="I26" s="26">
        <f t="shared" si="1"/>
        <v>3078</v>
      </c>
      <c r="J26" s="174">
        <f t="shared" si="2"/>
        <v>4250</v>
      </c>
      <c r="K26" s="8"/>
      <c r="L26" s="8"/>
    </row>
    <row r="27" spans="1:12" s="2" customFormat="1" ht="33" customHeight="1">
      <c r="A27" s="23">
        <v>23</v>
      </c>
      <c r="B27" s="179">
        <v>702</v>
      </c>
      <c r="C27" s="24">
        <v>2458</v>
      </c>
      <c r="D27" s="31">
        <v>49.15866666666667</v>
      </c>
      <c r="E27" s="25">
        <v>49</v>
      </c>
      <c r="F27" s="33">
        <v>8.778333333333334</v>
      </c>
      <c r="G27" s="25">
        <v>9</v>
      </c>
      <c r="H27" s="185">
        <f t="shared" si="0"/>
        <v>2516</v>
      </c>
      <c r="I27" s="26">
        <f t="shared" si="1"/>
        <v>3218</v>
      </c>
      <c r="J27" s="174">
        <f t="shared" si="2"/>
        <v>4444</v>
      </c>
      <c r="K27" s="8"/>
      <c r="L27" s="8"/>
    </row>
    <row r="28" spans="1:12" s="2" customFormat="1" ht="33" customHeight="1">
      <c r="A28" s="23">
        <v>24</v>
      </c>
      <c r="B28" s="179">
        <v>733</v>
      </c>
      <c r="C28" s="24">
        <v>2564</v>
      </c>
      <c r="D28" s="31">
        <v>51.296</v>
      </c>
      <c r="E28" s="25">
        <v>51</v>
      </c>
      <c r="F28" s="33">
        <v>9.16</v>
      </c>
      <c r="G28" s="25">
        <v>9</v>
      </c>
      <c r="H28" s="185">
        <f t="shared" si="0"/>
        <v>2624</v>
      </c>
      <c r="I28" s="26">
        <f t="shared" si="1"/>
        <v>3357</v>
      </c>
      <c r="J28" s="174">
        <f t="shared" si="2"/>
        <v>4637</v>
      </c>
      <c r="K28" s="8"/>
      <c r="L28" s="8"/>
    </row>
    <row r="29" spans="1:12" s="2" customFormat="1" ht="33" customHeight="1">
      <c r="A29" s="23">
        <v>25</v>
      </c>
      <c r="B29" s="179">
        <v>763</v>
      </c>
      <c r="C29" s="24">
        <v>2672</v>
      </c>
      <c r="D29" s="31">
        <v>53.43333333333333</v>
      </c>
      <c r="E29" s="25">
        <v>53</v>
      </c>
      <c r="F29" s="33">
        <v>9.541666666666668</v>
      </c>
      <c r="G29" s="25">
        <v>10</v>
      </c>
      <c r="H29" s="185">
        <f t="shared" si="0"/>
        <v>2735</v>
      </c>
      <c r="I29" s="26">
        <f t="shared" si="1"/>
        <v>3498</v>
      </c>
      <c r="J29" s="174">
        <f t="shared" si="2"/>
        <v>4830</v>
      </c>
      <c r="K29" s="8"/>
      <c r="L29" s="8"/>
    </row>
    <row r="30" spans="1:12" s="2" customFormat="1" ht="33" customHeight="1">
      <c r="A30" s="23">
        <v>26</v>
      </c>
      <c r="B30" s="179">
        <v>793</v>
      </c>
      <c r="C30" s="24">
        <v>2779</v>
      </c>
      <c r="D30" s="31">
        <v>55.57066666666667</v>
      </c>
      <c r="E30" s="25">
        <v>56</v>
      </c>
      <c r="F30" s="33">
        <v>9.923333333333334</v>
      </c>
      <c r="G30" s="25">
        <v>10</v>
      </c>
      <c r="H30" s="185">
        <f t="shared" si="0"/>
        <v>2845</v>
      </c>
      <c r="I30" s="26">
        <f t="shared" si="1"/>
        <v>3638</v>
      </c>
      <c r="J30" s="174">
        <f t="shared" si="2"/>
        <v>5023</v>
      </c>
      <c r="K30" s="8"/>
      <c r="L30" s="8"/>
    </row>
    <row r="31" spans="1:12" s="2" customFormat="1" ht="33" customHeight="1">
      <c r="A31" s="23">
        <v>27</v>
      </c>
      <c r="B31" s="179">
        <v>824</v>
      </c>
      <c r="C31" s="24">
        <v>2886</v>
      </c>
      <c r="D31" s="31">
        <v>57.708</v>
      </c>
      <c r="E31" s="25">
        <v>58</v>
      </c>
      <c r="F31" s="33">
        <v>10.305</v>
      </c>
      <c r="G31" s="25">
        <v>11</v>
      </c>
      <c r="H31" s="185">
        <f t="shared" si="0"/>
        <v>2955</v>
      </c>
      <c r="I31" s="26">
        <f t="shared" si="1"/>
        <v>3779</v>
      </c>
      <c r="J31" s="174">
        <f t="shared" si="2"/>
        <v>5216</v>
      </c>
      <c r="K31" s="8"/>
      <c r="L31" s="8"/>
    </row>
    <row r="32" spans="1:12" s="2" customFormat="1" ht="33" customHeight="1">
      <c r="A32" s="23">
        <v>28</v>
      </c>
      <c r="B32" s="179">
        <v>854</v>
      </c>
      <c r="C32" s="24">
        <v>2992</v>
      </c>
      <c r="D32" s="31">
        <v>59.84533333333333</v>
      </c>
      <c r="E32" s="25">
        <v>60</v>
      </c>
      <c r="F32" s="33">
        <v>10.686666666666667</v>
      </c>
      <c r="G32" s="25">
        <v>11</v>
      </c>
      <c r="H32" s="185">
        <f t="shared" si="0"/>
        <v>3063</v>
      </c>
      <c r="I32" s="26">
        <f t="shared" si="1"/>
        <v>3917</v>
      </c>
      <c r="J32" s="174">
        <f t="shared" si="2"/>
        <v>5410</v>
      </c>
      <c r="K32" s="8"/>
      <c r="L32" s="8"/>
    </row>
    <row r="33" spans="1:12" s="2" customFormat="1" ht="33" customHeight="1">
      <c r="A33" s="23">
        <v>29</v>
      </c>
      <c r="B33" s="179">
        <v>886</v>
      </c>
      <c r="C33" s="24">
        <v>3099</v>
      </c>
      <c r="D33" s="31">
        <v>61.98266666666667</v>
      </c>
      <c r="E33" s="25">
        <v>62</v>
      </c>
      <c r="F33" s="33">
        <v>11.068333333333335</v>
      </c>
      <c r="G33" s="25">
        <v>11</v>
      </c>
      <c r="H33" s="185">
        <f t="shared" si="0"/>
        <v>3172</v>
      </c>
      <c r="I33" s="26">
        <f t="shared" si="1"/>
        <v>4058</v>
      </c>
      <c r="J33" s="174">
        <f t="shared" si="2"/>
        <v>5603</v>
      </c>
      <c r="K33" s="8"/>
      <c r="L33" s="8"/>
    </row>
    <row r="34" spans="1:12" s="2" customFormat="1" ht="38.25" customHeight="1">
      <c r="A34" s="27">
        <v>30</v>
      </c>
      <c r="B34" s="180">
        <v>916</v>
      </c>
      <c r="C34" s="28">
        <v>3206</v>
      </c>
      <c r="D34" s="31">
        <v>64.12</v>
      </c>
      <c r="E34" s="29">
        <v>64</v>
      </c>
      <c r="F34" s="33">
        <v>11.45</v>
      </c>
      <c r="G34" s="29">
        <v>11</v>
      </c>
      <c r="H34" s="186">
        <f t="shared" si="0"/>
        <v>3281</v>
      </c>
      <c r="I34" s="30">
        <f t="shared" si="1"/>
        <v>4197</v>
      </c>
      <c r="J34" s="175">
        <f t="shared" si="2"/>
        <v>5796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</sheetPr>
  <dimension ref="A1:I61"/>
  <sheetViews>
    <sheetView showGridLines="0" zoomScaleSheetLayoutView="80" workbookViewId="0" topLeftCell="A1">
      <selection activeCell="A48" sqref="A48:IV56"/>
    </sheetView>
  </sheetViews>
  <sheetFormatPr defaultColWidth="8.75390625" defaultRowHeight="16.5"/>
  <cols>
    <col min="1" max="1" width="5.25390625" style="223" customWidth="1"/>
    <col min="2" max="2" width="9.375" style="223" customWidth="1"/>
    <col min="3" max="3" width="5.875" style="223" customWidth="1"/>
    <col min="4" max="4" width="6.25390625" style="223" customWidth="1"/>
    <col min="5" max="5" width="8.00390625" style="223" customWidth="1"/>
    <col min="6" max="6" width="9.375" style="223" customWidth="1"/>
    <col min="7" max="7" width="9.875" style="223" customWidth="1"/>
    <col min="8" max="8" width="10.50390625" style="223" customWidth="1"/>
    <col min="9" max="9" width="9.50390625" style="223" bestFit="1" customWidth="1"/>
    <col min="10" max="16384" width="8.75390625" style="223" customWidth="1"/>
  </cols>
  <sheetData>
    <row r="1" spans="2:6" ht="25.5">
      <c r="B1" s="224" t="s">
        <v>252</v>
      </c>
      <c r="C1" s="225"/>
      <c r="D1" s="225"/>
      <c r="E1" s="225"/>
      <c r="F1" s="225"/>
    </row>
    <row r="2" spans="2:8" ht="17.25" thickBot="1">
      <c r="B2" s="225" t="s">
        <v>253</v>
      </c>
      <c r="C2" s="225"/>
      <c r="D2" s="225"/>
      <c r="E2" s="225"/>
      <c r="F2" s="225"/>
      <c r="H2" s="226" t="s">
        <v>249</v>
      </c>
    </row>
    <row r="3" spans="1:8" ht="22.5" customHeight="1">
      <c r="A3" s="348" t="s">
        <v>254</v>
      </c>
      <c r="B3" s="357" t="s">
        <v>250</v>
      </c>
      <c r="C3" s="354" t="s">
        <v>251</v>
      </c>
      <c r="D3" s="355"/>
      <c r="E3" s="355"/>
      <c r="F3" s="356"/>
      <c r="G3" s="350" t="s">
        <v>255</v>
      </c>
      <c r="H3" s="352" t="s">
        <v>256</v>
      </c>
    </row>
    <row r="4" spans="1:8" ht="48" customHeight="1">
      <c r="A4" s="349"/>
      <c r="B4" s="358"/>
      <c r="C4" s="227" t="s">
        <v>257</v>
      </c>
      <c r="D4" s="228" t="s">
        <v>258</v>
      </c>
      <c r="E4" s="229" t="s">
        <v>259</v>
      </c>
      <c r="F4" s="229" t="s">
        <v>260</v>
      </c>
      <c r="G4" s="351"/>
      <c r="H4" s="353"/>
    </row>
    <row r="5" spans="1:9" ht="16.5">
      <c r="A5" s="230">
        <v>1</v>
      </c>
      <c r="B5" s="231">
        <v>20008</v>
      </c>
      <c r="C5" s="232">
        <f aca="true" t="shared" si="0" ref="C5:C36">+ROUND(B5*0.0491*0.3,0)</f>
        <v>295</v>
      </c>
      <c r="D5" s="233">
        <f aca="true" t="shared" si="1" ref="D5:D36">+C5*2</f>
        <v>590</v>
      </c>
      <c r="E5" s="233">
        <f aca="true" t="shared" si="2" ref="E5:E36">+C5*3</f>
        <v>885</v>
      </c>
      <c r="F5" s="225">
        <f aca="true" t="shared" si="3" ref="F5:F36">+C5*4</f>
        <v>1180</v>
      </c>
      <c r="G5" s="234">
        <f aca="true" t="shared" si="4" ref="G5:G36">+ROUND(B5*0.0491*0.6*1.61,0)</f>
        <v>949</v>
      </c>
      <c r="H5" s="235">
        <f aca="true" t="shared" si="5" ref="H5:H36">+ROUND(B5*0.0491*0.1*1.61,0)</f>
        <v>158</v>
      </c>
      <c r="I5" s="223">
        <f>G5-'105.5.1'!I20</f>
        <v>43</v>
      </c>
    </row>
    <row r="6" spans="1:9" ht="16.5">
      <c r="A6" s="230">
        <f aca="true" t="shared" si="6" ref="A6:A37">+A5+1</f>
        <v>2</v>
      </c>
      <c r="B6" s="231">
        <v>20100</v>
      </c>
      <c r="C6" s="232">
        <f t="shared" si="0"/>
        <v>296</v>
      </c>
      <c r="D6" s="233">
        <f t="shared" si="1"/>
        <v>592</v>
      </c>
      <c r="E6" s="233">
        <f t="shared" si="2"/>
        <v>888</v>
      </c>
      <c r="F6" s="225">
        <f t="shared" si="3"/>
        <v>1184</v>
      </c>
      <c r="G6" s="236">
        <f t="shared" si="4"/>
        <v>953</v>
      </c>
      <c r="H6" s="237">
        <f t="shared" si="5"/>
        <v>159</v>
      </c>
      <c r="I6" s="223">
        <f>G6-'105.5.1'!I21</f>
        <v>42</v>
      </c>
    </row>
    <row r="7" spans="1:9" ht="16.5">
      <c r="A7" s="230">
        <f t="shared" si="6"/>
        <v>3</v>
      </c>
      <c r="B7" s="231">
        <v>21000</v>
      </c>
      <c r="C7" s="232">
        <f t="shared" si="0"/>
        <v>309</v>
      </c>
      <c r="D7" s="233">
        <f t="shared" si="1"/>
        <v>618</v>
      </c>
      <c r="E7" s="233">
        <f t="shared" si="2"/>
        <v>927</v>
      </c>
      <c r="F7" s="225">
        <f t="shared" si="3"/>
        <v>1236</v>
      </c>
      <c r="G7" s="236">
        <f t="shared" si="4"/>
        <v>996</v>
      </c>
      <c r="H7" s="237">
        <f t="shared" si="5"/>
        <v>166</v>
      </c>
      <c r="I7" s="223">
        <f>G7-'105.5.1'!I22</f>
        <v>45</v>
      </c>
    </row>
    <row r="8" spans="1:9" ht="16.5">
      <c r="A8" s="230">
        <f t="shared" si="6"/>
        <v>4</v>
      </c>
      <c r="B8" s="231">
        <v>21900</v>
      </c>
      <c r="C8" s="232">
        <f t="shared" si="0"/>
        <v>323</v>
      </c>
      <c r="D8" s="233">
        <f t="shared" si="1"/>
        <v>646</v>
      </c>
      <c r="E8" s="233">
        <f t="shared" si="2"/>
        <v>969</v>
      </c>
      <c r="F8" s="225">
        <f t="shared" si="3"/>
        <v>1292</v>
      </c>
      <c r="G8" s="236">
        <f t="shared" si="4"/>
        <v>1039</v>
      </c>
      <c r="H8" s="237">
        <f t="shared" si="5"/>
        <v>173</v>
      </c>
      <c r="I8" s="223">
        <f>G8-'105.5.1'!I23</f>
        <v>47</v>
      </c>
    </row>
    <row r="9" spans="1:9" ht="16.5">
      <c r="A9" s="238">
        <f t="shared" si="6"/>
        <v>5</v>
      </c>
      <c r="B9" s="239">
        <v>22800</v>
      </c>
      <c r="C9" s="240">
        <f t="shared" si="0"/>
        <v>336</v>
      </c>
      <c r="D9" s="241">
        <f t="shared" si="1"/>
        <v>672</v>
      </c>
      <c r="E9" s="240">
        <f t="shared" si="2"/>
        <v>1008</v>
      </c>
      <c r="F9" s="242">
        <f t="shared" si="3"/>
        <v>1344</v>
      </c>
      <c r="G9" s="243">
        <f t="shared" si="4"/>
        <v>1081</v>
      </c>
      <c r="H9" s="244">
        <f t="shared" si="5"/>
        <v>180</v>
      </c>
      <c r="I9" s="223">
        <f>G9-'105.5.1'!I24</f>
        <v>48</v>
      </c>
    </row>
    <row r="10" spans="1:9" ht="16.5">
      <c r="A10" s="230">
        <f t="shared" si="6"/>
        <v>6</v>
      </c>
      <c r="B10" s="231">
        <v>24000</v>
      </c>
      <c r="C10" s="232">
        <f t="shared" si="0"/>
        <v>354</v>
      </c>
      <c r="D10" s="233">
        <f t="shared" si="1"/>
        <v>708</v>
      </c>
      <c r="E10" s="233">
        <f t="shared" si="2"/>
        <v>1062</v>
      </c>
      <c r="F10" s="225">
        <f t="shared" si="3"/>
        <v>1416</v>
      </c>
      <c r="G10" s="234">
        <f t="shared" si="4"/>
        <v>1138</v>
      </c>
      <c r="H10" s="235">
        <f t="shared" si="5"/>
        <v>190</v>
      </c>
      <c r="I10" s="223">
        <f>G10-'105.5.1'!I25</f>
        <v>51</v>
      </c>
    </row>
    <row r="11" spans="1:9" ht="16.5">
      <c r="A11" s="230">
        <f t="shared" si="6"/>
        <v>7</v>
      </c>
      <c r="B11" s="231">
        <v>25200</v>
      </c>
      <c r="C11" s="232">
        <f t="shared" si="0"/>
        <v>371</v>
      </c>
      <c r="D11" s="233">
        <f t="shared" si="1"/>
        <v>742</v>
      </c>
      <c r="E11" s="233">
        <f t="shared" si="2"/>
        <v>1113</v>
      </c>
      <c r="F11" s="225">
        <f t="shared" si="3"/>
        <v>1484</v>
      </c>
      <c r="G11" s="236">
        <f t="shared" si="4"/>
        <v>1195</v>
      </c>
      <c r="H11" s="237">
        <f t="shared" si="5"/>
        <v>199</v>
      </c>
      <c r="I11" s="223">
        <f>G11-'105.5.1'!I26</f>
        <v>53</v>
      </c>
    </row>
    <row r="12" spans="1:9" ht="16.5">
      <c r="A12" s="230">
        <f t="shared" si="6"/>
        <v>8</v>
      </c>
      <c r="B12" s="231">
        <v>26400</v>
      </c>
      <c r="C12" s="232">
        <f t="shared" si="0"/>
        <v>389</v>
      </c>
      <c r="D12" s="233">
        <f t="shared" si="1"/>
        <v>778</v>
      </c>
      <c r="E12" s="233">
        <f t="shared" si="2"/>
        <v>1167</v>
      </c>
      <c r="F12" s="225">
        <f t="shared" si="3"/>
        <v>1556</v>
      </c>
      <c r="G12" s="236">
        <f t="shared" si="4"/>
        <v>1252</v>
      </c>
      <c r="H12" s="237">
        <f t="shared" si="5"/>
        <v>209</v>
      </c>
      <c r="I12" s="223">
        <f>G12-'105.5.1'!I27</f>
        <v>56</v>
      </c>
    </row>
    <row r="13" spans="1:9" ht="16.5">
      <c r="A13" s="230">
        <f t="shared" si="6"/>
        <v>9</v>
      </c>
      <c r="B13" s="231">
        <v>27600</v>
      </c>
      <c r="C13" s="232">
        <f t="shared" si="0"/>
        <v>407</v>
      </c>
      <c r="D13" s="233">
        <f t="shared" si="1"/>
        <v>814</v>
      </c>
      <c r="E13" s="233">
        <f t="shared" si="2"/>
        <v>1221</v>
      </c>
      <c r="F13" s="225">
        <f t="shared" si="3"/>
        <v>1628</v>
      </c>
      <c r="G13" s="236">
        <f t="shared" si="4"/>
        <v>1309</v>
      </c>
      <c r="H13" s="237">
        <f t="shared" si="5"/>
        <v>218</v>
      </c>
      <c r="I13" s="223">
        <f>G13-'105.5.1'!I28</f>
        <v>59</v>
      </c>
    </row>
    <row r="14" spans="1:9" ht="16.5">
      <c r="A14" s="238">
        <f t="shared" si="6"/>
        <v>10</v>
      </c>
      <c r="B14" s="239">
        <v>28800</v>
      </c>
      <c r="C14" s="240">
        <f t="shared" si="0"/>
        <v>424</v>
      </c>
      <c r="D14" s="241">
        <f t="shared" si="1"/>
        <v>848</v>
      </c>
      <c r="E14" s="241">
        <f t="shared" si="2"/>
        <v>1272</v>
      </c>
      <c r="F14" s="245">
        <f t="shared" si="3"/>
        <v>1696</v>
      </c>
      <c r="G14" s="243">
        <f t="shared" si="4"/>
        <v>1366</v>
      </c>
      <c r="H14" s="244">
        <f t="shared" si="5"/>
        <v>228</v>
      </c>
      <c r="I14" s="223">
        <f>G14-'105.5.1'!I29</f>
        <v>61</v>
      </c>
    </row>
    <row r="15" spans="1:9" ht="16.5">
      <c r="A15" s="230">
        <f t="shared" si="6"/>
        <v>11</v>
      </c>
      <c r="B15" s="231">
        <v>30300</v>
      </c>
      <c r="C15" s="232">
        <f t="shared" si="0"/>
        <v>446</v>
      </c>
      <c r="D15" s="233">
        <f t="shared" si="1"/>
        <v>892</v>
      </c>
      <c r="E15" s="233">
        <f t="shared" si="2"/>
        <v>1338</v>
      </c>
      <c r="F15" s="225">
        <f t="shared" si="3"/>
        <v>1784</v>
      </c>
      <c r="G15" s="234">
        <f t="shared" si="4"/>
        <v>1437</v>
      </c>
      <c r="H15" s="235">
        <f t="shared" si="5"/>
        <v>240</v>
      </c>
      <c r="I15" s="223">
        <f>G15-'105.5.1'!I30</f>
        <v>64</v>
      </c>
    </row>
    <row r="16" spans="1:9" ht="16.5">
      <c r="A16" s="230">
        <f t="shared" si="6"/>
        <v>12</v>
      </c>
      <c r="B16" s="231">
        <v>31800</v>
      </c>
      <c r="C16" s="232">
        <f t="shared" si="0"/>
        <v>468</v>
      </c>
      <c r="D16" s="233">
        <f t="shared" si="1"/>
        <v>936</v>
      </c>
      <c r="E16" s="233">
        <f t="shared" si="2"/>
        <v>1404</v>
      </c>
      <c r="F16" s="225">
        <f t="shared" si="3"/>
        <v>1872</v>
      </c>
      <c r="G16" s="236">
        <f t="shared" si="4"/>
        <v>1508</v>
      </c>
      <c r="H16" s="237">
        <f t="shared" si="5"/>
        <v>251</v>
      </c>
      <c r="I16" s="223">
        <f>G16-'105.5.1'!I31</f>
        <v>67</v>
      </c>
    </row>
    <row r="17" spans="1:9" ht="16.5">
      <c r="A17" s="230">
        <f t="shared" si="6"/>
        <v>13</v>
      </c>
      <c r="B17" s="231">
        <v>33300</v>
      </c>
      <c r="C17" s="232">
        <f t="shared" si="0"/>
        <v>491</v>
      </c>
      <c r="D17" s="233">
        <f t="shared" si="1"/>
        <v>982</v>
      </c>
      <c r="E17" s="233">
        <f t="shared" si="2"/>
        <v>1473</v>
      </c>
      <c r="F17" s="225">
        <f t="shared" si="3"/>
        <v>1964</v>
      </c>
      <c r="G17" s="236">
        <f t="shared" si="4"/>
        <v>1579</v>
      </c>
      <c r="H17" s="237">
        <f t="shared" si="5"/>
        <v>263</v>
      </c>
      <c r="I17" s="223">
        <f>G17-'105.5.1'!I32</f>
        <v>70</v>
      </c>
    </row>
    <row r="18" spans="1:9" ht="16.5">
      <c r="A18" s="230">
        <f t="shared" si="6"/>
        <v>14</v>
      </c>
      <c r="B18" s="231">
        <v>34800</v>
      </c>
      <c r="C18" s="232">
        <f t="shared" si="0"/>
        <v>513</v>
      </c>
      <c r="D18" s="233">
        <f t="shared" si="1"/>
        <v>1026</v>
      </c>
      <c r="E18" s="233">
        <f t="shared" si="2"/>
        <v>1539</v>
      </c>
      <c r="F18" s="225">
        <f t="shared" si="3"/>
        <v>2052</v>
      </c>
      <c r="G18" s="236">
        <f t="shared" si="4"/>
        <v>1651</v>
      </c>
      <c r="H18" s="237">
        <f t="shared" si="5"/>
        <v>275</v>
      </c>
      <c r="I18" s="223">
        <f>G18-'105.5.1'!I33</f>
        <v>74</v>
      </c>
    </row>
    <row r="19" spans="1:9" ht="16.5">
      <c r="A19" s="238">
        <f t="shared" si="6"/>
        <v>15</v>
      </c>
      <c r="B19" s="239">
        <v>36300</v>
      </c>
      <c r="C19" s="240">
        <f t="shared" si="0"/>
        <v>535</v>
      </c>
      <c r="D19" s="241">
        <f t="shared" si="1"/>
        <v>1070</v>
      </c>
      <c r="E19" s="241">
        <f t="shared" si="2"/>
        <v>1605</v>
      </c>
      <c r="F19" s="245">
        <f t="shared" si="3"/>
        <v>2140</v>
      </c>
      <c r="G19" s="243">
        <f t="shared" si="4"/>
        <v>1722</v>
      </c>
      <c r="H19" s="244">
        <f t="shared" si="5"/>
        <v>287</v>
      </c>
      <c r="I19" s="223">
        <f>G19-'105.5.1'!I34</f>
        <v>77</v>
      </c>
    </row>
    <row r="20" spans="1:9" ht="16.5">
      <c r="A20" s="230">
        <f t="shared" si="6"/>
        <v>16</v>
      </c>
      <c r="B20" s="231">
        <v>38200</v>
      </c>
      <c r="C20" s="232">
        <f t="shared" si="0"/>
        <v>563</v>
      </c>
      <c r="D20" s="233">
        <f t="shared" si="1"/>
        <v>1126</v>
      </c>
      <c r="E20" s="233">
        <f t="shared" si="2"/>
        <v>1689</v>
      </c>
      <c r="F20" s="225">
        <f t="shared" si="3"/>
        <v>2252</v>
      </c>
      <c r="G20" s="234">
        <f t="shared" si="4"/>
        <v>1812</v>
      </c>
      <c r="H20" s="235">
        <f t="shared" si="5"/>
        <v>302</v>
      </c>
      <c r="I20" s="223">
        <f>G20-'105.5.1'!I35</f>
        <v>81</v>
      </c>
    </row>
    <row r="21" spans="1:9" ht="16.5">
      <c r="A21" s="230">
        <f t="shared" si="6"/>
        <v>17</v>
      </c>
      <c r="B21" s="231">
        <v>40100</v>
      </c>
      <c r="C21" s="232">
        <f t="shared" si="0"/>
        <v>591</v>
      </c>
      <c r="D21" s="233">
        <f t="shared" si="1"/>
        <v>1182</v>
      </c>
      <c r="E21" s="233">
        <f t="shared" si="2"/>
        <v>1773</v>
      </c>
      <c r="F21" s="225">
        <f t="shared" si="3"/>
        <v>2364</v>
      </c>
      <c r="G21" s="236">
        <f t="shared" si="4"/>
        <v>1902</v>
      </c>
      <c r="H21" s="237">
        <f t="shared" si="5"/>
        <v>317</v>
      </c>
      <c r="I21" s="223">
        <f>G21-'105.5.1'!I36</f>
        <v>85</v>
      </c>
    </row>
    <row r="22" spans="1:9" ht="16.5">
      <c r="A22" s="230">
        <f t="shared" si="6"/>
        <v>18</v>
      </c>
      <c r="B22" s="231">
        <v>42000</v>
      </c>
      <c r="C22" s="232">
        <f t="shared" si="0"/>
        <v>619</v>
      </c>
      <c r="D22" s="233">
        <f t="shared" si="1"/>
        <v>1238</v>
      </c>
      <c r="E22" s="233">
        <f t="shared" si="2"/>
        <v>1857</v>
      </c>
      <c r="F22" s="225">
        <f t="shared" si="3"/>
        <v>2476</v>
      </c>
      <c r="G22" s="236">
        <f t="shared" si="4"/>
        <v>1992</v>
      </c>
      <c r="H22" s="237">
        <f t="shared" si="5"/>
        <v>332</v>
      </c>
      <c r="I22" s="223">
        <f>G22-'105.5.1'!I37</f>
        <v>89</v>
      </c>
    </row>
    <row r="23" spans="1:9" ht="16.5">
      <c r="A23" s="230">
        <f t="shared" si="6"/>
        <v>19</v>
      </c>
      <c r="B23" s="231">
        <v>43900</v>
      </c>
      <c r="C23" s="232">
        <f t="shared" si="0"/>
        <v>647</v>
      </c>
      <c r="D23" s="233">
        <f t="shared" si="1"/>
        <v>1294</v>
      </c>
      <c r="E23" s="233">
        <f t="shared" si="2"/>
        <v>1941</v>
      </c>
      <c r="F23" s="225">
        <f t="shared" si="3"/>
        <v>2588</v>
      </c>
      <c r="G23" s="236">
        <f t="shared" si="4"/>
        <v>2082</v>
      </c>
      <c r="H23" s="237">
        <f t="shared" si="5"/>
        <v>347</v>
      </c>
      <c r="I23" s="223">
        <f>G23-'105.5.1'!I38</f>
        <v>93</v>
      </c>
    </row>
    <row r="24" spans="1:9" ht="16.5">
      <c r="A24" s="238">
        <f t="shared" si="6"/>
        <v>20</v>
      </c>
      <c r="B24" s="239">
        <v>45800</v>
      </c>
      <c r="C24" s="240">
        <f t="shared" si="0"/>
        <v>675</v>
      </c>
      <c r="D24" s="241">
        <f t="shared" si="1"/>
        <v>1350</v>
      </c>
      <c r="E24" s="241">
        <f t="shared" si="2"/>
        <v>2025</v>
      </c>
      <c r="F24" s="245">
        <f t="shared" si="3"/>
        <v>2700</v>
      </c>
      <c r="G24" s="243">
        <f t="shared" si="4"/>
        <v>2172</v>
      </c>
      <c r="H24" s="244">
        <f t="shared" si="5"/>
        <v>362</v>
      </c>
      <c r="I24" s="223">
        <f>G24-'105.5.1'!I39</f>
        <v>97</v>
      </c>
    </row>
    <row r="25" spans="1:9" ht="16.5">
      <c r="A25" s="230">
        <f t="shared" si="6"/>
        <v>21</v>
      </c>
      <c r="B25" s="231">
        <v>48200</v>
      </c>
      <c r="C25" s="232">
        <f t="shared" si="0"/>
        <v>710</v>
      </c>
      <c r="D25" s="233">
        <f t="shared" si="1"/>
        <v>1420</v>
      </c>
      <c r="E25" s="233">
        <f t="shared" si="2"/>
        <v>2130</v>
      </c>
      <c r="F25" s="225">
        <f t="shared" si="3"/>
        <v>2840</v>
      </c>
      <c r="G25" s="234">
        <f t="shared" si="4"/>
        <v>2286</v>
      </c>
      <c r="H25" s="235">
        <f t="shared" si="5"/>
        <v>381</v>
      </c>
      <c r="I25" s="223">
        <f>G25-'105.5.1'!I40</f>
        <v>102</v>
      </c>
    </row>
    <row r="26" spans="1:9" ht="16.5">
      <c r="A26" s="230">
        <f t="shared" si="6"/>
        <v>22</v>
      </c>
      <c r="B26" s="231">
        <v>50600</v>
      </c>
      <c r="C26" s="232">
        <f t="shared" si="0"/>
        <v>745</v>
      </c>
      <c r="D26" s="233">
        <f t="shared" si="1"/>
        <v>1490</v>
      </c>
      <c r="E26" s="233">
        <f t="shared" si="2"/>
        <v>2235</v>
      </c>
      <c r="F26" s="225">
        <f t="shared" si="3"/>
        <v>2980</v>
      </c>
      <c r="G26" s="236">
        <f t="shared" si="4"/>
        <v>2400</v>
      </c>
      <c r="H26" s="237">
        <f t="shared" si="5"/>
        <v>400</v>
      </c>
      <c r="I26" s="223">
        <f>G26-'105.5.1'!I41</f>
        <v>108</v>
      </c>
    </row>
    <row r="27" spans="1:9" ht="16.5">
      <c r="A27" s="230">
        <f t="shared" si="6"/>
        <v>23</v>
      </c>
      <c r="B27" s="231">
        <v>53000</v>
      </c>
      <c r="C27" s="232">
        <f t="shared" si="0"/>
        <v>781</v>
      </c>
      <c r="D27" s="233">
        <f t="shared" si="1"/>
        <v>1562</v>
      </c>
      <c r="E27" s="233">
        <f t="shared" si="2"/>
        <v>2343</v>
      </c>
      <c r="F27" s="225">
        <f t="shared" si="3"/>
        <v>3124</v>
      </c>
      <c r="G27" s="236">
        <f t="shared" si="4"/>
        <v>2514</v>
      </c>
      <c r="H27" s="237">
        <f t="shared" si="5"/>
        <v>419</v>
      </c>
      <c r="I27" s="223">
        <f>G27-'105.5.1'!I42</f>
        <v>113</v>
      </c>
    </row>
    <row r="28" spans="1:9" ht="16.5">
      <c r="A28" s="230">
        <f t="shared" si="6"/>
        <v>24</v>
      </c>
      <c r="B28" s="231">
        <v>55400</v>
      </c>
      <c r="C28" s="232">
        <f t="shared" si="0"/>
        <v>816</v>
      </c>
      <c r="D28" s="233">
        <f t="shared" si="1"/>
        <v>1632</v>
      </c>
      <c r="E28" s="233">
        <f t="shared" si="2"/>
        <v>2448</v>
      </c>
      <c r="F28" s="225">
        <f t="shared" si="3"/>
        <v>3264</v>
      </c>
      <c r="G28" s="236">
        <f t="shared" si="4"/>
        <v>2628</v>
      </c>
      <c r="H28" s="237">
        <f t="shared" si="5"/>
        <v>438</v>
      </c>
      <c r="I28" s="223">
        <f>G28-'105.5.1'!I43</f>
        <v>118</v>
      </c>
    </row>
    <row r="29" spans="1:9" ht="16.5">
      <c r="A29" s="238">
        <f t="shared" si="6"/>
        <v>25</v>
      </c>
      <c r="B29" s="239">
        <v>57800</v>
      </c>
      <c r="C29" s="240">
        <f t="shared" si="0"/>
        <v>851</v>
      </c>
      <c r="D29" s="241">
        <f t="shared" si="1"/>
        <v>1702</v>
      </c>
      <c r="E29" s="241">
        <f t="shared" si="2"/>
        <v>2553</v>
      </c>
      <c r="F29" s="245">
        <f t="shared" si="3"/>
        <v>3404</v>
      </c>
      <c r="G29" s="243">
        <f t="shared" si="4"/>
        <v>2741</v>
      </c>
      <c r="H29" s="244">
        <f t="shared" si="5"/>
        <v>457</v>
      </c>
      <c r="I29" s="223">
        <f>G29-'105.5.1'!I44</f>
        <v>122</v>
      </c>
    </row>
    <row r="30" spans="1:9" ht="16.5">
      <c r="A30" s="246">
        <f t="shared" si="6"/>
        <v>26</v>
      </c>
      <c r="B30" s="231">
        <v>60800</v>
      </c>
      <c r="C30" s="232">
        <f t="shared" si="0"/>
        <v>896</v>
      </c>
      <c r="D30" s="233">
        <f t="shared" si="1"/>
        <v>1792</v>
      </c>
      <c r="E30" s="232">
        <f t="shared" si="2"/>
        <v>2688</v>
      </c>
      <c r="F30" s="247">
        <f t="shared" si="3"/>
        <v>3584</v>
      </c>
      <c r="G30" s="234">
        <f t="shared" si="4"/>
        <v>2884</v>
      </c>
      <c r="H30" s="235">
        <f t="shared" si="5"/>
        <v>481</v>
      </c>
      <c r="I30" s="223">
        <f>G30-'105.5.1'!I45</f>
        <v>129</v>
      </c>
    </row>
    <row r="31" spans="1:9" ht="16.5">
      <c r="A31" s="230">
        <f t="shared" si="6"/>
        <v>27</v>
      </c>
      <c r="B31" s="231">
        <v>63800</v>
      </c>
      <c r="C31" s="232">
        <f t="shared" si="0"/>
        <v>940</v>
      </c>
      <c r="D31" s="233">
        <f t="shared" si="1"/>
        <v>1880</v>
      </c>
      <c r="E31" s="232">
        <f t="shared" si="2"/>
        <v>2820</v>
      </c>
      <c r="F31" s="247">
        <f t="shared" si="3"/>
        <v>3760</v>
      </c>
      <c r="G31" s="236">
        <f t="shared" si="4"/>
        <v>3026</v>
      </c>
      <c r="H31" s="237">
        <f t="shared" si="5"/>
        <v>504</v>
      </c>
      <c r="I31" s="223">
        <f>G31-'105.5.1'!I46</f>
        <v>136</v>
      </c>
    </row>
    <row r="32" spans="1:9" ht="16.5">
      <c r="A32" s="230">
        <f t="shared" si="6"/>
        <v>28</v>
      </c>
      <c r="B32" s="231">
        <v>66800</v>
      </c>
      <c r="C32" s="232">
        <f t="shared" si="0"/>
        <v>984</v>
      </c>
      <c r="D32" s="233">
        <f t="shared" si="1"/>
        <v>1968</v>
      </c>
      <c r="E32" s="232">
        <f t="shared" si="2"/>
        <v>2952</v>
      </c>
      <c r="F32" s="247">
        <f t="shared" si="3"/>
        <v>3936</v>
      </c>
      <c r="G32" s="236">
        <f t="shared" si="4"/>
        <v>3168</v>
      </c>
      <c r="H32" s="237">
        <f t="shared" si="5"/>
        <v>528</v>
      </c>
      <c r="I32" s="223">
        <f>G32-'105.5.1'!I47</f>
        <v>142</v>
      </c>
    </row>
    <row r="33" spans="1:9" ht="16.5">
      <c r="A33" s="230">
        <f t="shared" si="6"/>
        <v>29</v>
      </c>
      <c r="B33" s="231">
        <v>69800</v>
      </c>
      <c r="C33" s="232">
        <f t="shared" si="0"/>
        <v>1028</v>
      </c>
      <c r="D33" s="233">
        <f t="shared" si="1"/>
        <v>2056</v>
      </c>
      <c r="E33" s="232">
        <f t="shared" si="2"/>
        <v>3084</v>
      </c>
      <c r="F33" s="247">
        <f t="shared" si="3"/>
        <v>4112</v>
      </c>
      <c r="G33" s="236">
        <f t="shared" si="4"/>
        <v>3311</v>
      </c>
      <c r="H33" s="237">
        <f t="shared" si="5"/>
        <v>552</v>
      </c>
      <c r="I33" s="223">
        <f>G33-'105.5.1'!I48</f>
        <v>149</v>
      </c>
    </row>
    <row r="34" spans="1:9" ht="16.5">
      <c r="A34" s="238">
        <f t="shared" si="6"/>
        <v>30</v>
      </c>
      <c r="B34" s="239">
        <v>72800</v>
      </c>
      <c r="C34" s="240">
        <f t="shared" si="0"/>
        <v>1072</v>
      </c>
      <c r="D34" s="241">
        <f t="shared" si="1"/>
        <v>2144</v>
      </c>
      <c r="E34" s="240">
        <f t="shared" si="2"/>
        <v>3216</v>
      </c>
      <c r="F34" s="242">
        <f t="shared" si="3"/>
        <v>4288</v>
      </c>
      <c r="G34" s="243">
        <f t="shared" si="4"/>
        <v>3453</v>
      </c>
      <c r="H34" s="244">
        <f t="shared" si="5"/>
        <v>575</v>
      </c>
      <c r="I34" s="223">
        <f>G34-'105.5.1'!I49</f>
        <v>155</v>
      </c>
    </row>
    <row r="35" spans="1:9" ht="16.5">
      <c r="A35" s="230">
        <f t="shared" si="6"/>
        <v>31</v>
      </c>
      <c r="B35" s="248">
        <v>76500</v>
      </c>
      <c r="C35" s="232">
        <f t="shared" si="0"/>
        <v>1127</v>
      </c>
      <c r="D35" s="233">
        <f t="shared" si="1"/>
        <v>2254</v>
      </c>
      <c r="E35" s="233">
        <f t="shared" si="2"/>
        <v>3381</v>
      </c>
      <c r="F35" s="225">
        <f t="shared" si="3"/>
        <v>4508</v>
      </c>
      <c r="G35" s="234">
        <f t="shared" si="4"/>
        <v>3628</v>
      </c>
      <c r="H35" s="235">
        <f t="shared" si="5"/>
        <v>605</v>
      </c>
      <c r="I35" s="223">
        <f>G35-'105.5.1'!I50</f>
        <v>162</v>
      </c>
    </row>
    <row r="36" spans="1:9" ht="16.5">
      <c r="A36" s="230">
        <f t="shared" si="6"/>
        <v>32</v>
      </c>
      <c r="B36" s="248">
        <v>80200</v>
      </c>
      <c r="C36" s="232">
        <f t="shared" si="0"/>
        <v>1181</v>
      </c>
      <c r="D36" s="233">
        <f t="shared" si="1"/>
        <v>2362</v>
      </c>
      <c r="E36" s="233">
        <f t="shared" si="2"/>
        <v>3543</v>
      </c>
      <c r="F36" s="225">
        <f t="shared" si="3"/>
        <v>4724</v>
      </c>
      <c r="G36" s="236">
        <f t="shared" si="4"/>
        <v>3804</v>
      </c>
      <c r="H36" s="237">
        <f t="shared" si="5"/>
        <v>634</v>
      </c>
      <c r="I36" s="223">
        <f>G36-'105.5.1'!I51</f>
        <v>171</v>
      </c>
    </row>
    <row r="37" spans="1:9" ht="16.5">
      <c r="A37" s="230">
        <f t="shared" si="6"/>
        <v>33</v>
      </c>
      <c r="B37" s="231">
        <v>83900</v>
      </c>
      <c r="C37" s="232">
        <f aca="true" t="shared" si="7" ref="C37:C56">+ROUND(B37*0.0491*0.3,0)</f>
        <v>1236</v>
      </c>
      <c r="D37" s="233">
        <f aca="true" t="shared" si="8" ref="D37:D56">+C37*2</f>
        <v>2472</v>
      </c>
      <c r="E37" s="233">
        <f aca="true" t="shared" si="9" ref="E37:E56">+C37*3</f>
        <v>3708</v>
      </c>
      <c r="F37" s="225">
        <f aca="true" t="shared" si="10" ref="F37:F56">+C37*4</f>
        <v>4944</v>
      </c>
      <c r="G37" s="236">
        <f aca="true" t="shared" si="11" ref="G37:G56">+ROUND(B37*0.0491*0.6*1.61,0)</f>
        <v>3979</v>
      </c>
      <c r="H37" s="237">
        <f aca="true" t="shared" si="12" ref="H37:H56">+ROUND(B37*0.0491*0.1*1.61,0)</f>
        <v>663</v>
      </c>
      <c r="I37" s="223">
        <f>G37-'105.5.1'!I52</f>
        <v>178</v>
      </c>
    </row>
    <row r="38" spans="1:9" ht="16.5">
      <c r="A38" s="238">
        <f aca="true" t="shared" si="13" ref="A38:A56">+A37+1</f>
        <v>34</v>
      </c>
      <c r="B38" s="239">
        <v>87600</v>
      </c>
      <c r="C38" s="240">
        <f t="shared" si="7"/>
        <v>1290</v>
      </c>
      <c r="D38" s="241">
        <f t="shared" si="8"/>
        <v>2580</v>
      </c>
      <c r="E38" s="241">
        <f t="shared" si="9"/>
        <v>3870</v>
      </c>
      <c r="F38" s="245">
        <f t="shared" si="10"/>
        <v>5160</v>
      </c>
      <c r="G38" s="243">
        <f t="shared" si="11"/>
        <v>4155</v>
      </c>
      <c r="H38" s="244">
        <f t="shared" si="12"/>
        <v>692</v>
      </c>
      <c r="I38" s="223">
        <f>G38-'105.5.1'!I53</f>
        <v>186</v>
      </c>
    </row>
    <row r="39" spans="1:9" ht="16.5">
      <c r="A39" s="230">
        <f t="shared" si="13"/>
        <v>35</v>
      </c>
      <c r="B39" s="231">
        <v>92100</v>
      </c>
      <c r="C39" s="232">
        <f t="shared" si="7"/>
        <v>1357</v>
      </c>
      <c r="D39" s="233">
        <f t="shared" si="8"/>
        <v>2714</v>
      </c>
      <c r="E39" s="232">
        <f t="shared" si="9"/>
        <v>4071</v>
      </c>
      <c r="F39" s="247">
        <f t="shared" si="10"/>
        <v>5428</v>
      </c>
      <c r="G39" s="234">
        <f t="shared" si="11"/>
        <v>4368</v>
      </c>
      <c r="H39" s="235">
        <f t="shared" si="12"/>
        <v>728</v>
      </c>
      <c r="I39" s="223">
        <f>G39-'105.5.1'!I54</f>
        <v>195</v>
      </c>
    </row>
    <row r="40" spans="1:9" ht="16.5">
      <c r="A40" s="230">
        <f t="shared" si="13"/>
        <v>36</v>
      </c>
      <c r="B40" s="231">
        <v>96600</v>
      </c>
      <c r="C40" s="232">
        <f t="shared" si="7"/>
        <v>1423</v>
      </c>
      <c r="D40" s="233">
        <f t="shared" si="8"/>
        <v>2846</v>
      </c>
      <c r="E40" s="232">
        <f t="shared" si="9"/>
        <v>4269</v>
      </c>
      <c r="F40" s="247">
        <f t="shared" si="10"/>
        <v>5692</v>
      </c>
      <c r="G40" s="236">
        <f t="shared" si="11"/>
        <v>4582</v>
      </c>
      <c r="H40" s="237">
        <f t="shared" si="12"/>
        <v>764</v>
      </c>
      <c r="I40" s="223">
        <f>G40-'105.5.1'!I55</f>
        <v>205</v>
      </c>
    </row>
    <row r="41" spans="1:9" ht="16.5">
      <c r="A41" s="230">
        <f t="shared" si="13"/>
        <v>37</v>
      </c>
      <c r="B41" s="231">
        <v>101100</v>
      </c>
      <c r="C41" s="232">
        <f t="shared" si="7"/>
        <v>1489</v>
      </c>
      <c r="D41" s="233">
        <f t="shared" si="8"/>
        <v>2978</v>
      </c>
      <c r="E41" s="232">
        <f t="shared" si="9"/>
        <v>4467</v>
      </c>
      <c r="F41" s="247">
        <f t="shared" si="10"/>
        <v>5956</v>
      </c>
      <c r="G41" s="236">
        <f t="shared" si="11"/>
        <v>4795</v>
      </c>
      <c r="H41" s="237">
        <f t="shared" si="12"/>
        <v>799</v>
      </c>
      <c r="I41" s="223">
        <f>G41-'105.5.1'!I56</f>
        <v>215</v>
      </c>
    </row>
    <row r="42" spans="1:9" ht="16.5">
      <c r="A42" s="230">
        <f t="shared" si="13"/>
        <v>38</v>
      </c>
      <c r="B42" s="231">
        <v>105600</v>
      </c>
      <c r="C42" s="232">
        <f t="shared" si="7"/>
        <v>1555</v>
      </c>
      <c r="D42" s="233">
        <f t="shared" si="8"/>
        <v>3110</v>
      </c>
      <c r="E42" s="232">
        <f t="shared" si="9"/>
        <v>4665</v>
      </c>
      <c r="F42" s="247">
        <f t="shared" si="10"/>
        <v>6220</v>
      </c>
      <c r="G42" s="236">
        <f t="shared" si="11"/>
        <v>5009</v>
      </c>
      <c r="H42" s="237">
        <f t="shared" si="12"/>
        <v>835</v>
      </c>
      <c r="I42" s="223">
        <f>G42-'105.5.1'!I57</f>
        <v>225</v>
      </c>
    </row>
    <row r="43" spans="1:9" ht="16.5">
      <c r="A43" s="238">
        <f t="shared" si="13"/>
        <v>39</v>
      </c>
      <c r="B43" s="239">
        <v>110100</v>
      </c>
      <c r="C43" s="240">
        <f t="shared" si="7"/>
        <v>1622</v>
      </c>
      <c r="D43" s="241">
        <f t="shared" si="8"/>
        <v>3244</v>
      </c>
      <c r="E43" s="240">
        <f t="shared" si="9"/>
        <v>4866</v>
      </c>
      <c r="F43" s="242">
        <f t="shared" si="10"/>
        <v>6488</v>
      </c>
      <c r="G43" s="243">
        <f t="shared" si="11"/>
        <v>5222</v>
      </c>
      <c r="H43" s="244">
        <f t="shared" si="12"/>
        <v>870</v>
      </c>
      <c r="I43" s="223">
        <f>G43-'105.5.1'!I58</f>
        <v>234</v>
      </c>
    </row>
    <row r="44" spans="1:9" ht="16.5">
      <c r="A44" s="230">
        <f t="shared" si="13"/>
        <v>40</v>
      </c>
      <c r="B44" s="248">
        <v>115500</v>
      </c>
      <c r="C44" s="232">
        <f t="shared" si="7"/>
        <v>1701</v>
      </c>
      <c r="D44" s="233">
        <f t="shared" si="8"/>
        <v>3402</v>
      </c>
      <c r="E44" s="233">
        <f t="shared" si="9"/>
        <v>5103</v>
      </c>
      <c r="F44" s="225">
        <f t="shared" si="10"/>
        <v>6804</v>
      </c>
      <c r="G44" s="234">
        <f t="shared" si="11"/>
        <v>5478</v>
      </c>
      <c r="H44" s="235">
        <f t="shared" si="12"/>
        <v>913</v>
      </c>
      <c r="I44" s="223">
        <f>G44-'105.5.1'!I59</f>
        <v>245</v>
      </c>
    </row>
    <row r="45" spans="1:9" ht="16.5">
      <c r="A45" s="230">
        <f t="shared" si="13"/>
        <v>41</v>
      </c>
      <c r="B45" s="248">
        <v>120900</v>
      </c>
      <c r="C45" s="232">
        <f t="shared" si="7"/>
        <v>1781</v>
      </c>
      <c r="D45" s="233">
        <f t="shared" si="8"/>
        <v>3562</v>
      </c>
      <c r="E45" s="233">
        <f t="shared" si="9"/>
        <v>5343</v>
      </c>
      <c r="F45" s="225">
        <f t="shared" si="10"/>
        <v>7124</v>
      </c>
      <c r="G45" s="236">
        <f t="shared" si="11"/>
        <v>5734</v>
      </c>
      <c r="H45" s="237">
        <f t="shared" si="12"/>
        <v>956</v>
      </c>
      <c r="I45" s="223">
        <f>G45-'105.5.1'!I60</f>
        <v>257</v>
      </c>
    </row>
    <row r="46" spans="1:9" ht="16.5">
      <c r="A46" s="230">
        <f t="shared" si="13"/>
        <v>42</v>
      </c>
      <c r="B46" s="231">
        <v>126300</v>
      </c>
      <c r="C46" s="232">
        <f t="shared" si="7"/>
        <v>1860</v>
      </c>
      <c r="D46" s="233">
        <f t="shared" si="8"/>
        <v>3720</v>
      </c>
      <c r="E46" s="233">
        <f t="shared" si="9"/>
        <v>5580</v>
      </c>
      <c r="F46" s="225">
        <f t="shared" si="10"/>
        <v>7440</v>
      </c>
      <c r="G46" s="236">
        <f t="shared" si="11"/>
        <v>5990</v>
      </c>
      <c r="H46" s="237">
        <f t="shared" si="12"/>
        <v>998</v>
      </c>
      <c r="I46" s="223">
        <f>G46-'105.5.1'!I61</f>
        <v>268</v>
      </c>
    </row>
    <row r="47" spans="1:9" ht="16.5">
      <c r="A47" s="230">
        <f t="shared" si="13"/>
        <v>43</v>
      </c>
      <c r="B47" s="231">
        <v>131700</v>
      </c>
      <c r="C47" s="232">
        <f t="shared" si="7"/>
        <v>1940</v>
      </c>
      <c r="D47" s="233">
        <f t="shared" si="8"/>
        <v>3880</v>
      </c>
      <c r="E47" s="233">
        <f t="shared" si="9"/>
        <v>5820</v>
      </c>
      <c r="F47" s="225">
        <f t="shared" si="10"/>
        <v>7760</v>
      </c>
      <c r="G47" s="236">
        <f t="shared" si="11"/>
        <v>6247</v>
      </c>
      <c r="H47" s="237">
        <f t="shared" si="12"/>
        <v>1041</v>
      </c>
      <c r="I47" s="223">
        <f>G47-'105.5.1'!I62</f>
        <v>280</v>
      </c>
    </row>
    <row r="48" spans="1:9" ht="16.5">
      <c r="A48" s="230">
        <f t="shared" si="13"/>
        <v>44</v>
      </c>
      <c r="B48" s="248">
        <v>137100</v>
      </c>
      <c r="C48" s="232">
        <f t="shared" si="7"/>
        <v>2019</v>
      </c>
      <c r="D48" s="233">
        <f t="shared" si="8"/>
        <v>4038</v>
      </c>
      <c r="E48" s="233">
        <f t="shared" si="9"/>
        <v>6057</v>
      </c>
      <c r="F48" s="225">
        <f t="shared" si="10"/>
        <v>8076</v>
      </c>
      <c r="G48" s="236">
        <f t="shared" si="11"/>
        <v>6503</v>
      </c>
      <c r="H48" s="237">
        <f t="shared" si="12"/>
        <v>1084</v>
      </c>
      <c r="I48" s="223">
        <f>G48-'105.5.1'!I63</f>
        <v>6503</v>
      </c>
    </row>
    <row r="49" spans="1:9" ht="16.5">
      <c r="A49" s="230">
        <f t="shared" si="13"/>
        <v>45</v>
      </c>
      <c r="B49" s="248">
        <v>142500</v>
      </c>
      <c r="C49" s="232">
        <f t="shared" si="7"/>
        <v>2099</v>
      </c>
      <c r="D49" s="233">
        <f t="shared" si="8"/>
        <v>4198</v>
      </c>
      <c r="E49" s="233">
        <f t="shared" si="9"/>
        <v>6297</v>
      </c>
      <c r="F49" s="225">
        <f t="shared" si="10"/>
        <v>8396</v>
      </c>
      <c r="G49" s="236">
        <f t="shared" si="11"/>
        <v>6759</v>
      </c>
      <c r="H49" s="237">
        <f t="shared" si="12"/>
        <v>1126</v>
      </c>
      <c r="I49" s="223">
        <f>G49-'105.5.1'!I64</f>
        <v>6759</v>
      </c>
    </row>
    <row r="50" spans="1:9" ht="16.5">
      <c r="A50" s="230">
        <f t="shared" si="13"/>
        <v>46</v>
      </c>
      <c r="B50" s="231">
        <v>147900</v>
      </c>
      <c r="C50" s="232">
        <f t="shared" si="7"/>
        <v>2179</v>
      </c>
      <c r="D50" s="233">
        <f t="shared" si="8"/>
        <v>4358</v>
      </c>
      <c r="E50" s="233">
        <f t="shared" si="9"/>
        <v>6537</v>
      </c>
      <c r="F50" s="225">
        <f t="shared" si="10"/>
        <v>8716</v>
      </c>
      <c r="G50" s="236">
        <f t="shared" si="11"/>
        <v>7015</v>
      </c>
      <c r="H50" s="237">
        <f t="shared" si="12"/>
        <v>1169</v>
      </c>
      <c r="I50" s="223">
        <f>G50-'105.5.1'!I65</f>
        <v>7015</v>
      </c>
    </row>
    <row r="51" spans="1:9" ht="16.5">
      <c r="A51" s="238">
        <f t="shared" si="13"/>
        <v>47</v>
      </c>
      <c r="B51" s="239">
        <v>150000</v>
      </c>
      <c r="C51" s="240">
        <f t="shared" si="7"/>
        <v>2210</v>
      </c>
      <c r="D51" s="241">
        <f t="shared" si="8"/>
        <v>4420</v>
      </c>
      <c r="E51" s="241">
        <f t="shared" si="9"/>
        <v>6630</v>
      </c>
      <c r="F51" s="245">
        <f t="shared" si="10"/>
        <v>8840</v>
      </c>
      <c r="G51" s="243">
        <f t="shared" si="11"/>
        <v>7115</v>
      </c>
      <c r="H51" s="244">
        <f t="shared" si="12"/>
        <v>1186</v>
      </c>
      <c r="I51" s="223">
        <f>G51-'105.5.1'!I66</f>
        <v>7115</v>
      </c>
    </row>
    <row r="52" spans="1:9" ht="16.5">
      <c r="A52" s="230">
        <f t="shared" si="13"/>
        <v>48</v>
      </c>
      <c r="B52" s="248">
        <v>156400</v>
      </c>
      <c r="C52" s="232">
        <f t="shared" si="7"/>
        <v>2304</v>
      </c>
      <c r="D52" s="233">
        <f t="shared" si="8"/>
        <v>4608</v>
      </c>
      <c r="E52" s="233">
        <f t="shared" si="9"/>
        <v>6912</v>
      </c>
      <c r="F52" s="225">
        <f t="shared" si="10"/>
        <v>9216</v>
      </c>
      <c r="G52" s="234">
        <f t="shared" si="11"/>
        <v>7418</v>
      </c>
      <c r="H52" s="235">
        <f t="shared" si="12"/>
        <v>1236</v>
      </c>
      <c r="I52" s="223" t="e">
        <f>G52-'105.5.1'!#REF!</f>
        <v>#REF!</v>
      </c>
    </row>
    <row r="53" spans="1:9" ht="16.5">
      <c r="A53" s="230">
        <f t="shared" si="13"/>
        <v>49</v>
      </c>
      <c r="B53" s="248">
        <v>162800</v>
      </c>
      <c r="C53" s="232">
        <f t="shared" si="7"/>
        <v>2398</v>
      </c>
      <c r="D53" s="233">
        <f t="shared" si="8"/>
        <v>4796</v>
      </c>
      <c r="E53" s="233">
        <f t="shared" si="9"/>
        <v>7194</v>
      </c>
      <c r="F53" s="225">
        <f t="shared" si="10"/>
        <v>9592</v>
      </c>
      <c r="G53" s="236">
        <f t="shared" si="11"/>
        <v>7722</v>
      </c>
      <c r="H53" s="237">
        <f t="shared" si="12"/>
        <v>1287</v>
      </c>
      <c r="I53" s="223">
        <f>G53-'105.5.1'!I67</f>
        <v>7722</v>
      </c>
    </row>
    <row r="54" spans="1:9" ht="16.5">
      <c r="A54" s="230">
        <f t="shared" si="13"/>
        <v>50</v>
      </c>
      <c r="B54" s="231">
        <v>169200</v>
      </c>
      <c r="C54" s="232">
        <f t="shared" si="7"/>
        <v>2492</v>
      </c>
      <c r="D54" s="233">
        <f t="shared" si="8"/>
        <v>4984</v>
      </c>
      <c r="E54" s="233">
        <f t="shared" si="9"/>
        <v>7476</v>
      </c>
      <c r="F54" s="225">
        <f t="shared" si="10"/>
        <v>9968</v>
      </c>
      <c r="G54" s="236">
        <f t="shared" si="11"/>
        <v>8025</v>
      </c>
      <c r="H54" s="237">
        <f t="shared" si="12"/>
        <v>1338</v>
      </c>
      <c r="I54" s="223">
        <f>G54-'105.5.1'!I68</f>
        <v>8025</v>
      </c>
    </row>
    <row r="55" spans="1:9" ht="16.5">
      <c r="A55" s="230">
        <f t="shared" si="13"/>
        <v>51</v>
      </c>
      <c r="B55" s="231">
        <v>175600</v>
      </c>
      <c r="C55" s="232">
        <f t="shared" si="7"/>
        <v>2587</v>
      </c>
      <c r="D55" s="233">
        <f t="shared" si="8"/>
        <v>5174</v>
      </c>
      <c r="E55" s="233">
        <f t="shared" si="9"/>
        <v>7761</v>
      </c>
      <c r="F55" s="225">
        <f t="shared" si="10"/>
        <v>10348</v>
      </c>
      <c r="G55" s="236">
        <f t="shared" si="11"/>
        <v>8329</v>
      </c>
      <c r="H55" s="237">
        <f t="shared" si="12"/>
        <v>1388</v>
      </c>
      <c r="I55" s="223">
        <f>G55-'105.5.1'!I69</f>
        <v>8329</v>
      </c>
    </row>
    <row r="56" spans="1:9" ht="17.25" thickBot="1">
      <c r="A56" s="249">
        <f t="shared" si="13"/>
        <v>52</v>
      </c>
      <c r="B56" s="250">
        <v>182000</v>
      </c>
      <c r="C56" s="251">
        <f t="shared" si="7"/>
        <v>2681</v>
      </c>
      <c r="D56" s="252">
        <f t="shared" si="8"/>
        <v>5362</v>
      </c>
      <c r="E56" s="252">
        <f t="shared" si="9"/>
        <v>8043</v>
      </c>
      <c r="F56" s="253">
        <f t="shared" si="10"/>
        <v>10724</v>
      </c>
      <c r="G56" s="254">
        <f t="shared" si="11"/>
        <v>8632</v>
      </c>
      <c r="H56" s="255">
        <f t="shared" si="12"/>
        <v>1439</v>
      </c>
      <c r="I56" s="223">
        <f>G56-'105.5.1'!I70</f>
        <v>8632</v>
      </c>
    </row>
    <row r="57" spans="1:8" s="258" customFormat="1" ht="27" customHeight="1">
      <c r="A57" s="256" t="s">
        <v>261</v>
      </c>
      <c r="B57" s="256"/>
      <c r="C57" s="256"/>
      <c r="D57" s="256"/>
      <c r="E57" s="256"/>
      <c r="F57" s="256"/>
      <c r="G57" s="257"/>
      <c r="H57" s="257" t="s">
        <v>262</v>
      </c>
    </row>
    <row r="58" spans="1:8" ht="37.5" customHeight="1">
      <c r="A58" s="347" t="s">
        <v>263</v>
      </c>
      <c r="B58" s="347"/>
      <c r="C58" s="347"/>
      <c r="D58" s="347"/>
      <c r="E58" s="347"/>
      <c r="F58" s="347"/>
      <c r="G58" s="347"/>
      <c r="H58" s="257"/>
    </row>
    <row r="59" spans="1:8" ht="36" customHeight="1">
      <c r="A59" s="347" t="s">
        <v>264</v>
      </c>
      <c r="B59" s="347"/>
      <c r="C59" s="347"/>
      <c r="D59" s="347"/>
      <c r="E59" s="347"/>
      <c r="F59" s="347"/>
      <c r="G59" s="347"/>
      <c r="H59" s="257"/>
    </row>
    <row r="60" spans="1:8" ht="30" customHeight="1">
      <c r="A60" s="347" t="s">
        <v>265</v>
      </c>
      <c r="B60" s="347"/>
      <c r="C60" s="347"/>
      <c r="D60" s="347"/>
      <c r="E60" s="347"/>
      <c r="F60" s="347"/>
      <c r="G60" s="347"/>
      <c r="H60" s="257"/>
    </row>
    <row r="61" spans="1:7" ht="16.5">
      <c r="A61" s="259"/>
      <c r="B61" s="259"/>
      <c r="C61" s="259"/>
      <c r="D61" s="259"/>
      <c r="E61" s="259"/>
      <c r="F61" s="259"/>
      <c r="G61" s="259"/>
    </row>
  </sheetData>
  <sheetProtection/>
  <mergeCells count="8">
    <mergeCell ref="A60:G60"/>
    <mergeCell ref="A3:A4"/>
    <mergeCell ref="G3:G4"/>
    <mergeCell ref="H3:H4"/>
    <mergeCell ref="C3:F3"/>
    <mergeCell ref="B3:B4"/>
    <mergeCell ref="A58:G58"/>
    <mergeCell ref="A59:G59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7500</v>
      </c>
    </row>
    <row r="3" spans="1:12" ht="33" customHeight="1">
      <c r="A3" s="341"/>
      <c r="B3" s="345">
        <v>7500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v>8</v>
      </c>
      <c r="C5" s="19">
        <v>26</v>
      </c>
      <c r="D5" s="20">
        <v>0.518</v>
      </c>
      <c r="E5" s="21">
        <v>1</v>
      </c>
      <c r="F5" s="32">
        <v>0.0925</v>
      </c>
      <c r="G5" s="21">
        <v>1</v>
      </c>
      <c r="H5" s="184">
        <v>28</v>
      </c>
      <c r="I5" s="22">
        <f aca="true" t="shared" si="0" ref="I5:I34">B5+H5</f>
        <v>36</v>
      </c>
      <c r="J5" s="173">
        <f aca="true" t="shared" si="1" ref="J5:J34">ROUND($B$3*$L$7/30*A5,0)</f>
        <v>15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v>14</v>
      </c>
      <c r="C6" s="24">
        <v>52</v>
      </c>
      <c r="D6" s="31">
        <v>1.036</v>
      </c>
      <c r="E6" s="25">
        <v>1</v>
      </c>
      <c r="F6" s="33">
        <v>0.185</v>
      </c>
      <c r="G6" s="25">
        <v>1</v>
      </c>
      <c r="H6" s="185">
        <v>54</v>
      </c>
      <c r="I6" s="26">
        <f t="shared" si="0"/>
        <v>68</v>
      </c>
      <c r="J6" s="174">
        <f t="shared" si="1"/>
        <v>30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v>22</v>
      </c>
      <c r="C7" s="24">
        <v>78</v>
      </c>
      <c r="D7" s="31">
        <v>1.554</v>
      </c>
      <c r="E7" s="25">
        <v>2</v>
      </c>
      <c r="F7" s="33">
        <v>0.2775</v>
      </c>
      <c r="G7" s="25">
        <v>1</v>
      </c>
      <c r="H7" s="185">
        <v>81</v>
      </c>
      <c r="I7" s="26">
        <f t="shared" si="0"/>
        <v>103</v>
      </c>
      <c r="J7" s="174">
        <f t="shared" si="1"/>
        <v>45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v>30</v>
      </c>
      <c r="C8" s="24">
        <v>103</v>
      </c>
      <c r="D8" s="31">
        <v>2.072</v>
      </c>
      <c r="E8" s="25">
        <v>2</v>
      </c>
      <c r="F8" s="33">
        <v>0.37</v>
      </c>
      <c r="G8" s="25">
        <v>1</v>
      </c>
      <c r="H8" s="185">
        <v>106</v>
      </c>
      <c r="I8" s="26">
        <f t="shared" si="0"/>
        <v>136</v>
      </c>
      <c r="J8" s="174">
        <f t="shared" si="1"/>
        <v>60</v>
      </c>
      <c r="K8" s="8"/>
      <c r="L8" s="8"/>
    </row>
    <row r="9" spans="1:12" s="2" customFormat="1" ht="33" customHeight="1">
      <c r="A9" s="23">
        <v>5</v>
      </c>
      <c r="B9" s="179">
        <v>37</v>
      </c>
      <c r="C9" s="24">
        <v>130</v>
      </c>
      <c r="D9" s="31">
        <v>2.59</v>
      </c>
      <c r="E9" s="25">
        <v>3</v>
      </c>
      <c r="F9" s="33">
        <v>0.4625</v>
      </c>
      <c r="G9" s="25">
        <v>1</v>
      </c>
      <c r="H9" s="185">
        <v>134</v>
      </c>
      <c r="I9" s="26">
        <f t="shared" si="0"/>
        <v>171</v>
      </c>
      <c r="J9" s="174">
        <f t="shared" si="1"/>
        <v>75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v>44</v>
      </c>
      <c r="C10" s="24">
        <v>156</v>
      </c>
      <c r="D10" s="31">
        <v>3.108</v>
      </c>
      <c r="E10" s="25">
        <v>3</v>
      </c>
      <c r="F10" s="33">
        <v>0.555</v>
      </c>
      <c r="G10" s="25">
        <v>1</v>
      </c>
      <c r="H10" s="185">
        <v>160</v>
      </c>
      <c r="I10" s="26">
        <f t="shared" si="0"/>
        <v>204</v>
      </c>
      <c r="J10" s="174">
        <f t="shared" si="1"/>
        <v>90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v>52</v>
      </c>
      <c r="C11" s="24">
        <v>181</v>
      </c>
      <c r="D11" s="31">
        <v>3.6260000000000003</v>
      </c>
      <c r="E11" s="25">
        <v>4</v>
      </c>
      <c r="F11" s="33">
        <v>0.6475</v>
      </c>
      <c r="G11" s="25">
        <v>1</v>
      </c>
      <c r="H11" s="185">
        <v>186</v>
      </c>
      <c r="I11" s="26">
        <f t="shared" si="0"/>
        <v>238</v>
      </c>
      <c r="J11" s="174">
        <f t="shared" si="1"/>
        <v>105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v>59</v>
      </c>
      <c r="C12" s="24">
        <v>207</v>
      </c>
      <c r="D12" s="31">
        <v>4.144</v>
      </c>
      <c r="E12" s="25">
        <v>4</v>
      </c>
      <c r="F12" s="33">
        <v>0.74</v>
      </c>
      <c r="G12" s="25">
        <v>1</v>
      </c>
      <c r="H12" s="185">
        <v>212</v>
      </c>
      <c r="I12" s="26">
        <f t="shared" si="0"/>
        <v>271</v>
      </c>
      <c r="J12" s="174">
        <f t="shared" si="1"/>
        <v>120</v>
      </c>
      <c r="K12" s="8"/>
      <c r="L12" s="8"/>
    </row>
    <row r="13" spans="1:12" s="2" customFormat="1" ht="33" customHeight="1">
      <c r="A13" s="23">
        <v>9</v>
      </c>
      <c r="B13" s="179">
        <v>67</v>
      </c>
      <c r="C13" s="24">
        <v>233</v>
      </c>
      <c r="D13" s="31">
        <v>4.662</v>
      </c>
      <c r="E13" s="25">
        <v>5</v>
      </c>
      <c r="F13" s="33">
        <v>0.8325</v>
      </c>
      <c r="G13" s="25">
        <v>1</v>
      </c>
      <c r="H13" s="185">
        <v>239</v>
      </c>
      <c r="I13" s="26">
        <f t="shared" si="0"/>
        <v>306</v>
      </c>
      <c r="J13" s="174">
        <f t="shared" si="1"/>
        <v>135</v>
      </c>
      <c r="K13" s="8"/>
      <c r="L13" s="8"/>
    </row>
    <row r="14" spans="1:12" s="2" customFormat="1" ht="33" customHeight="1">
      <c r="A14" s="23">
        <v>10</v>
      </c>
      <c r="B14" s="179">
        <v>74</v>
      </c>
      <c r="C14" s="24">
        <v>259</v>
      </c>
      <c r="D14" s="31">
        <v>5.18</v>
      </c>
      <c r="E14" s="25">
        <v>5</v>
      </c>
      <c r="F14" s="33">
        <v>0.925</v>
      </c>
      <c r="G14" s="25">
        <v>1</v>
      </c>
      <c r="H14" s="185">
        <v>265</v>
      </c>
      <c r="I14" s="26">
        <f t="shared" si="0"/>
        <v>339</v>
      </c>
      <c r="J14" s="174">
        <f t="shared" si="1"/>
        <v>150</v>
      </c>
      <c r="K14" s="8"/>
      <c r="L14" s="8"/>
    </row>
    <row r="15" spans="1:12" s="2" customFormat="1" ht="33" customHeight="1">
      <c r="A15" s="23">
        <v>11</v>
      </c>
      <c r="B15" s="179">
        <v>81</v>
      </c>
      <c r="C15" s="24">
        <v>284</v>
      </c>
      <c r="D15" s="31">
        <v>5.698</v>
      </c>
      <c r="E15" s="25">
        <v>6</v>
      </c>
      <c r="F15" s="33">
        <v>1.0175</v>
      </c>
      <c r="G15" s="25">
        <v>1</v>
      </c>
      <c r="H15" s="185">
        <v>291</v>
      </c>
      <c r="I15" s="26">
        <f t="shared" si="0"/>
        <v>372</v>
      </c>
      <c r="J15" s="174">
        <f t="shared" si="1"/>
        <v>165</v>
      </c>
      <c r="K15" s="8"/>
      <c r="L15" s="8"/>
    </row>
    <row r="16" spans="1:12" s="2" customFormat="1" ht="33" customHeight="1">
      <c r="A16" s="23">
        <v>12</v>
      </c>
      <c r="B16" s="179">
        <v>89</v>
      </c>
      <c r="C16" s="24">
        <v>311</v>
      </c>
      <c r="D16" s="31">
        <v>6.216</v>
      </c>
      <c r="E16" s="25">
        <v>6</v>
      </c>
      <c r="F16" s="33">
        <v>1.11</v>
      </c>
      <c r="G16" s="25">
        <v>1</v>
      </c>
      <c r="H16" s="185">
        <v>318</v>
      </c>
      <c r="I16" s="26">
        <f t="shared" si="0"/>
        <v>407</v>
      </c>
      <c r="J16" s="174">
        <f t="shared" si="1"/>
        <v>180</v>
      </c>
      <c r="K16" s="8"/>
      <c r="L16" s="8"/>
    </row>
    <row r="17" spans="1:12" s="2" customFormat="1" ht="33" customHeight="1">
      <c r="A17" s="23">
        <v>13</v>
      </c>
      <c r="B17" s="179">
        <v>97</v>
      </c>
      <c r="C17" s="24">
        <v>337</v>
      </c>
      <c r="D17" s="31">
        <v>6.734</v>
      </c>
      <c r="E17" s="25">
        <v>7</v>
      </c>
      <c r="F17" s="33">
        <v>1.2025</v>
      </c>
      <c r="G17" s="25">
        <v>1</v>
      </c>
      <c r="H17" s="185">
        <v>345</v>
      </c>
      <c r="I17" s="26">
        <f t="shared" si="0"/>
        <v>442</v>
      </c>
      <c r="J17" s="174">
        <f t="shared" si="1"/>
        <v>195</v>
      </c>
      <c r="K17" s="8"/>
      <c r="L17" s="8"/>
    </row>
    <row r="18" spans="1:12" s="2" customFormat="1" ht="33" customHeight="1">
      <c r="A18" s="23">
        <v>14</v>
      </c>
      <c r="B18" s="179">
        <v>103</v>
      </c>
      <c r="C18" s="24">
        <v>362</v>
      </c>
      <c r="D18" s="31">
        <v>7.252000000000001</v>
      </c>
      <c r="E18" s="25">
        <v>7</v>
      </c>
      <c r="F18" s="33">
        <v>1.295</v>
      </c>
      <c r="G18" s="25">
        <v>1</v>
      </c>
      <c r="H18" s="185">
        <v>370</v>
      </c>
      <c r="I18" s="26">
        <f t="shared" si="0"/>
        <v>473</v>
      </c>
      <c r="J18" s="174">
        <f t="shared" si="1"/>
        <v>210</v>
      </c>
      <c r="K18" s="8"/>
      <c r="L18" s="8"/>
    </row>
    <row r="19" spans="1:12" s="2" customFormat="1" ht="33" customHeight="1">
      <c r="A19" s="23">
        <v>15</v>
      </c>
      <c r="B19" s="179">
        <v>111</v>
      </c>
      <c r="C19" s="24">
        <v>389</v>
      </c>
      <c r="D19" s="31">
        <v>7.77</v>
      </c>
      <c r="E19" s="25">
        <v>8</v>
      </c>
      <c r="F19" s="33">
        <v>1.3875</v>
      </c>
      <c r="G19" s="25">
        <v>1</v>
      </c>
      <c r="H19" s="185">
        <v>398</v>
      </c>
      <c r="I19" s="26">
        <f t="shared" si="0"/>
        <v>509</v>
      </c>
      <c r="J19" s="174">
        <f t="shared" si="1"/>
        <v>225</v>
      </c>
      <c r="K19" s="8"/>
      <c r="L19" s="8"/>
    </row>
    <row r="20" spans="1:12" s="2" customFormat="1" ht="33" customHeight="1">
      <c r="A20" s="23">
        <v>16</v>
      </c>
      <c r="B20" s="179">
        <v>119</v>
      </c>
      <c r="C20" s="24">
        <v>414</v>
      </c>
      <c r="D20" s="31">
        <v>8.288</v>
      </c>
      <c r="E20" s="25">
        <v>8</v>
      </c>
      <c r="F20" s="33">
        <v>1.48</v>
      </c>
      <c r="G20" s="25">
        <v>1</v>
      </c>
      <c r="H20" s="185">
        <v>423</v>
      </c>
      <c r="I20" s="26">
        <f t="shared" si="0"/>
        <v>542</v>
      </c>
      <c r="J20" s="174">
        <f t="shared" si="1"/>
        <v>240</v>
      </c>
      <c r="K20" s="8"/>
      <c r="L20" s="8"/>
    </row>
    <row r="21" spans="1:12" s="2" customFormat="1" ht="33" customHeight="1">
      <c r="A21" s="23">
        <v>17</v>
      </c>
      <c r="B21" s="179">
        <v>126</v>
      </c>
      <c r="C21" s="24">
        <v>440</v>
      </c>
      <c r="D21" s="31">
        <v>8.806000000000001</v>
      </c>
      <c r="E21" s="25">
        <v>9</v>
      </c>
      <c r="F21" s="33">
        <v>1.5725</v>
      </c>
      <c r="G21" s="25">
        <v>2</v>
      </c>
      <c r="H21" s="185">
        <v>451</v>
      </c>
      <c r="I21" s="26">
        <f t="shared" si="0"/>
        <v>577</v>
      </c>
      <c r="J21" s="174">
        <f t="shared" si="1"/>
        <v>255</v>
      </c>
      <c r="K21" s="8"/>
      <c r="L21" s="8"/>
    </row>
    <row r="22" spans="1:12" s="2" customFormat="1" ht="33" customHeight="1">
      <c r="A22" s="23">
        <v>18</v>
      </c>
      <c r="B22" s="179">
        <v>133</v>
      </c>
      <c r="C22" s="24">
        <v>467</v>
      </c>
      <c r="D22" s="31">
        <v>9.324</v>
      </c>
      <c r="E22" s="25">
        <v>9</v>
      </c>
      <c r="F22" s="33">
        <v>1.665</v>
      </c>
      <c r="G22" s="25">
        <v>2</v>
      </c>
      <c r="H22" s="185">
        <v>478</v>
      </c>
      <c r="I22" s="26">
        <f t="shared" si="0"/>
        <v>611</v>
      </c>
      <c r="J22" s="174">
        <f t="shared" si="1"/>
        <v>270</v>
      </c>
      <c r="K22" s="8"/>
      <c r="L22" s="8"/>
    </row>
    <row r="23" spans="1:12" s="2" customFormat="1" ht="33" customHeight="1">
      <c r="A23" s="23">
        <v>19</v>
      </c>
      <c r="B23" s="179">
        <v>141</v>
      </c>
      <c r="C23" s="24">
        <v>492</v>
      </c>
      <c r="D23" s="31">
        <v>9.842</v>
      </c>
      <c r="E23" s="25">
        <v>10</v>
      </c>
      <c r="F23" s="33">
        <v>1.7575</v>
      </c>
      <c r="G23" s="25">
        <v>2</v>
      </c>
      <c r="H23" s="185">
        <v>504</v>
      </c>
      <c r="I23" s="26">
        <f t="shared" si="0"/>
        <v>645</v>
      </c>
      <c r="J23" s="174">
        <f t="shared" si="1"/>
        <v>285</v>
      </c>
      <c r="K23" s="8"/>
      <c r="L23" s="8"/>
    </row>
    <row r="24" spans="1:12" s="2" customFormat="1" ht="33" customHeight="1">
      <c r="A24" s="23">
        <v>20</v>
      </c>
      <c r="B24" s="179">
        <v>148</v>
      </c>
      <c r="C24" s="24">
        <v>518</v>
      </c>
      <c r="D24" s="31">
        <v>10.36</v>
      </c>
      <c r="E24" s="25">
        <v>10</v>
      </c>
      <c r="F24" s="33">
        <v>1.85</v>
      </c>
      <c r="G24" s="25">
        <v>2</v>
      </c>
      <c r="H24" s="185">
        <v>530</v>
      </c>
      <c r="I24" s="26">
        <f t="shared" si="0"/>
        <v>678</v>
      </c>
      <c r="J24" s="174">
        <f t="shared" si="1"/>
        <v>300</v>
      </c>
      <c r="K24" s="8"/>
      <c r="L24" s="8"/>
    </row>
    <row r="25" spans="1:12" s="2" customFormat="1" ht="33" customHeight="1">
      <c r="A25" s="23">
        <v>21</v>
      </c>
      <c r="B25" s="179">
        <v>156</v>
      </c>
      <c r="C25" s="24">
        <v>544</v>
      </c>
      <c r="D25" s="31">
        <v>10.878</v>
      </c>
      <c r="E25" s="25">
        <v>11</v>
      </c>
      <c r="F25" s="33">
        <v>1.9425</v>
      </c>
      <c r="G25" s="25">
        <v>2</v>
      </c>
      <c r="H25" s="185">
        <v>557</v>
      </c>
      <c r="I25" s="26">
        <f t="shared" si="0"/>
        <v>713</v>
      </c>
      <c r="J25" s="174">
        <f t="shared" si="1"/>
        <v>315</v>
      </c>
      <c r="K25" s="8"/>
      <c r="L25" s="8"/>
    </row>
    <row r="26" spans="1:12" s="2" customFormat="1" ht="33" customHeight="1">
      <c r="A26" s="23">
        <v>22</v>
      </c>
      <c r="B26" s="179">
        <v>163</v>
      </c>
      <c r="C26" s="24">
        <v>570</v>
      </c>
      <c r="D26" s="31">
        <v>11.396</v>
      </c>
      <c r="E26" s="25">
        <v>11</v>
      </c>
      <c r="F26" s="33">
        <v>2.035</v>
      </c>
      <c r="G26" s="25">
        <v>2</v>
      </c>
      <c r="H26" s="185">
        <v>583</v>
      </c>
      <c r="I26" s="26">
        <f t="shared" si="0"/>
        <v>746</v>
      </c>
      <c r="J26" s="174">
        <f t="shared" si="1"/>
        <v>330</v>
      </c>
      <c r="K26" s="8"/>
      <c r="L26" s="8"/>
    </row>
    <row r="27" spans="1:12" s="2" customFormat="1" ht="33" customHeight="1">
      <c r="A27" s="23">
        <v>23</v>
      </c>
      <c r="B27" s="179">
        <v>170</v>
      </c>
      <c r="C27" s="24">
        <v>596</v>
      </c>
      <c r="D27" s="31">
        <v>11.914</v>
      </c>
      <c r="E27" s="25">
        <v>12</v>
      </c>
      <c r="F27" s="33">
        <v>2.1275</v>
      </c>
      <c r="G27" s="25">
        <v>2</v>
      </c>
      <c r="H27" s="185">
        <v>610</v>
      </c>
      <c r="I27" s="26">
        <f t="shared" si="0"/>
        <v>780</v>
      </c>
      <c r="J27" s="174">
        <f t="shared" si="1"/>
        <v>345</v>
      </c>
      <c r="K27" s="8"/>
      <c r="L27" s="8"/>
    </row>
    <row r="28" spans="1:12" s="2" customFormat="1" ht="33" customHeight="1">
      <c r="A28" s="23">
        <v>24</v>
      </c>
      <c r="B28" s="179">
        <v>178</v>
      </c>
      <c r="C28" s="24">
        <v>621</v>
      </c>
      <c r="D28" s="31">
        <v>12.432</v>
      </c>
      <c r="E28" s="25">
        <v>12</v>
      </c>
      <c r="F28" s="33">
        <v>2.22</v>
      </c>
      <c r="G28" s="25">
        <v>2</v>
      </c>
      <c r="H28" s="185">
        <v>635</v>
      </c>
      <c r="I28" s="26">
        <f t="shared" si="0"/>
        <v>813</v>
      </c>
      <c r="J28" s="174">
        <f t="shared" si="1"/>
        <v>360</v>
      </c>
      <c r="K28" s="8"/>
      <c r="L28" s="8"/>
    </row>
    <row r="29" spans="1:12" s="2" customFormat="1" ht="33" customHeight="1">
      <c r="A29" s="23">
        <v>25</v>
      </c>
      <c r="B29" s="179">
        <v>186</v>
      </c>
      <c r="C29" s="24">
        <v>648</v>
      </c>
      <c r="D29" s="31">
        <v>12.95</v>
      </c>
      <c r="E29" s="25">
        <v>13</v>
      </c>
      <c r="F29" s="33">
        <v>2.3125</v>
      </c>
      <c r="G29" s="25">
        <v>2</v>
      </c>
      <c r="H29" s="185">
        <v>663</v>
      </c>
      <c r="I29" s="26">
        <f t="shared" si="0"/>
        <v>849</v>
      </c>
      <c r="J29" s="174">
        <f t="shared" si="1"/>
        <v>375</v>
      </c>
      <c r="K29" s="8"/>
      <c r="L29" s="8"/>
    </row>
    <row r="30" spans="1:12" s="2" customFormat="1" ht="33" customHeight="1">
      <c r="A30" s="23">
        <v>26</v>
      </c>
      <c r="B30" s="179">
        <v>192</v>
      </c>
      <c r="C30" s="24">
        <v>673</v>
      </c>
      <c r="D30" s="31">
        <v>13.468</v>
      </c>
      <c r="E30" s="25">
        <v>13</v>
      </c>
      <c r="F30" s="33">
        <v>2.405</v>
      </c>
      <c r="G30" s="25">
        <v>2</v>
      </c>
      <c r="H30" s="185">
        <v>688</v>
      </c>
      <c r="I30" s="26">
        <f t="shared" si="0"/>
        <v>880</v>
      </c>
      <c r="J30" s="174">
        <f t="shared" si="1"/>
        <v>390</v>
      </c>
      <c r="K30" s="8"/>
      <c r="L30" s="8"/>
    </row>
    <row r="31" spans="1:12" s="2" customFormat="1" ht="33" customHeight="1">
      <c r="A31" s="23">
        <v>27</v>
      </c>
      <c r="B31" s="179">
        <v>200</v>
      </c>
      <c r="C31" s="24">
        <v>699</v>
      </c>
      <c r="D31" s="31">
        <v>13.986</v>
      </c>
      <c r="E31" s="25">
        <v>14</v>
      </c>
      <c r="F31" s="33">
        <v>2.4975</v>
      </c>
      <c r="G31" s="25">
        <v>3</v>
      </c>
      <c r="H31" s="185">
        <v>716</v>
      </c>
      <c r="I31" s="26">
        <f t="shared" si="0"/>
        <v>916</v>
      </c>
      <c r="J31" s="174">
        <f t="shared" si="1"/>
        <v>405</v>
      </c>
      <c r="K31" s="8"/>
      <c r="L31" s="8"/>
    </row>
    <row r="32" spans="1:12" s="2" customFormat="1" ht="33" customHeight="1">
      <c r="A32" s="23">
        <v>28</v>
      </c>
      <c r="B32" s="179">
        <v>207</v>
      </c>
      <c r="C32" s="24">
        <v>726</v>
      </c>
      <c r="D32" s="31">
        <v>14.504000000000001</v>
      </c>
      <c r="E32" s="25">
        <v>15</v>
      </c>
      <c r="F32" s="33">
        <v>2.59</v>
      </c>
      <c r="G32" s="25">
        <v>3</v>
      </c>
      <c r="H32" s="185">
        <v>744</v>
      </c>
      <c r="I32" s="26">
        <f t="shared" si="0"/>
        <v>951</v>
      </c>
      <c r="J32" s="174">
        <f t="shared" si="1"/>
        <v>420</v>
      </c>
      <c r="K32" s="8"/>
      <c r="L32" s="8"/>
    </row>
    <row r="33" spans="1:12" s="2" customFormat="1" ht="33" customHeight="1">
      <c r="A33" s="23">
        <v>29</v>
      </c>
      <c r="B33" s="179">
        <v>214</v>
      </c>
      <c r="C33" s="24">
        <v>751</v>
      </c>
      <c r="D33" s="31">
        <v>15.022</v>
      </c>
      <c r="E33" s="25">
        <v>15</v>
      </c>
      <c r="F33" s="33">
        <v>2.6825</v>
      </c>
      <c r="G33" s="25">
        <v>3</v>
      </c>
      <c r="H33" s="185">
        <v>769</v>
      </c>
      <c r="I33" s="26">
        <f t="shared" si="0"/>
        <v>983</v>
      </c>
      <c r="J33" s="174">
        <f t="shared" si="1"/>
        <v>435</v>
      </c>
      <c r="K33" s="8"/>
      <c r="L33" s="8"/>
    </row>
    <row r="34" spans="1:12" s="2" customFormat="1" ht="38.25" customHeight="1">
      <c r="A34" s="27">
        <v>30</v>
      </c>
      <c r="B34" s="180">
        <v>222</v>
      </c>
      <c r="C34" s="28">
        <v>777</v>
      </c>
      <c r="D34" s="31">
        <v>15.54</v>
      </c>
      <c r="E34" s="29">
        <v>16</v>
      </c>
      <c r="F34" s="33">
        <v>2.775</v>
      </c>
      <c r="G34" s="29">
        <v>3</v>
      </c>
      <c r="H34" s="186">
        <v>796</v>
      </c>
      <c r="I34" s="30">
        <f t="shared" si="0"/>
        <v>1018</v>
      </c>
      <c r="J34" s="175">
        <f t="shared" si="1"/>
        <v>450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197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198</v>
      </c>
      <c r="E2" s="339"/>
      <c r="F2" s="338" t="s">
        <v>199</v>
      </c>
      <c r="G2" s="339"/>
      <c r="H2" s="181" t="s">
        <v>200</v>
      </c>
      <c r="I2" s="14" t="s">
        <v>201</v>
      </c>
      <c r="J2" s="332" t="s">
        <v>202</v>
      </c>
      <c r="K2" s="168" t="s">
        <v>203</v>
      </c>
      <c r="L2" s="187">
        <f>B3</f>
        <v>8700</v>
      </c>
    </row>
    <row r="3" spans="1:12" ht="33" customHeight="1">
      <c r="A3" s="341"/>
      <c r="B3" s="345">
        <v>8700</v>
      </c>
      <c r="C3" s="346"/>
      <c r="D3" s="334" t="s">
        <v>204</v>
      </c>
      <c r="E3" s="336" t="s">
        <v>205</v>
      </c>
      <c r="F3" s="334" t="s">
        <v>206</v>
      </c>
      <c r="G3" s="336" t="s">
        <v>207</v>
      </c>
      <c r="H3" s="182" t="s">
        <v>208</v>
      </c>
      <c r="I3" s="15" t="s">
        <v>209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210</v>
      </c>
      <c r="C4" s="17" t="s">
        <v>211</v>
      </c>
      <c r="D4" s="335"/>
      <c r="E4" s="337"/>
      <c r="F4" s="335"/>
      <c r="G4" s="337"/>
      <c r="H4" s="183" t="s">
        <v>212</v>
      </c>
      <c r="I4" s="16" t="s">
        <v>11</v>
      </c>
      <c r="J4" s="12" t="s">
        <v>213</v>
      </c>
      <c r="K4" s="6" t="s">
        <v>214</v>
      </c>
      <c r="L4" s="170">
        <v>0.01</v>
      </c>
    </row>
    <row r="5" spans="1:13" s="2" customFormat="1" ht="33" customHeight="1">
      <c r="A5" s="18">
        <v>1</v>
      </c>
      <c r="B5" s="178">
        <v>8</v>
      </c>
      <c r="C5" s="19">
        <v>26</v>
      </c>
      <c r="D5" s="20">
        <v>0.518</v>
      </c>
      <c r="E5" s="21">
        <v>1</v>
      </c>
      <c r="F5" s="32">
        <v>0.0925</v>
      </c>
      <c r="G5" s="21">
        <v>1</v>
      </c>
      <c r="H5" s="184">
        <v>28</v>
      </c>
      <c r="I5" s="22">
        <f aca="true" t="shared" si="0" ref="I5:I34">B5+H5</f>
        <v>36</v>
      </c>
      <c r="J5" s="173">
        <f aca="true" t="shared" si="1" ref="J5:J34">ROUND($B$3*$L$7/30*A5,0)</f>
        <v>17</v>
      </c>
      <c r="K5" s="7" t="s">
        <v>215</v>
      </c>
      <c r="L5" s="176">
        <v>0.0014</v>
      </c>
      <c r="M5" s="13" t="s">
        <v>216</v>
      </c>
    </row>
    <row r="6" spans="1:12" s="2" customFormat="1" ht="33" customHeight="1">
      <c r="A6" s="23">
        <v>2</v>
      </c>
      <c r="B6" s="179">
        <v>14</v>
      </c>
      <c r="C6" s="24">
        <v>52</v>
      </c>
      <c r="D6" s="31">
        <v>1.036</v>
      </c>
      <c r="E6" s="25">
        <v>1</v>
      </c>
      <c r="F6" s="33">
        <v>0.185</v>
      </c>
      <c r="G6" s="25">
        <v>1</v>
      </c>
      <c r="H6" s="185">
        <v>54</v>
      </c>
      <c r="I6" s="26">
        <f t="shared" si="0"/>
        <v>68</v>
      </c>
      <c r="J6" s="174">
        <f t="shared" si="1"/>
        <v>35</v>
      </c>
      <c r="K6" s="5" t="s">
        <v>217</v>
      </c>
      <c r="L6" s="171">
        <v>0.00025</v>
      </c>
    </row>
    <row r="7" spans="1:12" s="2" customFormat="1" ht="33" customHeight="1">
      <c r="A7" s="23">
        <v>3</v>
      </c>
      <c r="B7" s="179">
        <v>22</v>
      </c>
      <c r="C7" s="24">
        <v>78</v>
      </c>
      <c r="D7" s="31">
        <v>1.554</v>
      </c>
      <c r="E7" s="25">
        <v>2</v>
      </c>
      <c r="F7" s="33">
        <v>0.2775</v>
      </c>
      <c r="G7" s="25">
        <v>1</v>
      </c>
      <c r="H7" s="185">
        <v>81</v>
      </c>
      <c r="I7" s="26">
        <f t="shared" si="0"/>
        <v>103</v>
      </c>
      <c r="J7" s="174">
        <f t="shared" si="1"/>
        <v>52</v>
      </c>
      <c r="K7" s="34" t="s">
        <v>218</v>
      </c>
      <c r="L7" s="172">
        <v>0.06</v>
      </c>
    </row>
    <row r="8" spans="1:12" s="2" customFormat="1" ht="33" customHeight="1">
      <c r="A8" s="23">
        <v>4</v>
      </c>
      <c r="B8" s="179">
        <v>30</v>
      </c>
      <c r="C8" s="24">
        <v>103</v>
      </c>
      <c r="D8" s="31">
        <v>2.072</v>
      </c>
      <c r="E8" s="25">
        <v>2</v>
      </c>
      <c r="F8" s="33">
        <v>0.37</v>
      </c>
      <c r="G8" s="25">
        <v>1</v>
      </c>
      <c r="H8" s="185">
        <v>106</v>
      </c>
      <c r="I8" s="26">
        <f t="shared" si="0"/>
        <v>136</v>
      </c>
      <c r="J8" s="174">
        <f t="shared" si="1"/>
        <v>70</v>
      </c>
      <c r="K8" s="8"/>
      <c r="L8" s="8"/>
    </row>
    <row r="9" spans="1:12" s="2" customFormat="1" ht="33" customHeight="1">
      <c r="A9" s="23">
        <v>5</v>
      </c>
      <c r="B9" s="179">
        <v>37</v>
      </c>
      <c r="C9" s="24">
        <v>130</v>
      </c>
      <c r="D9" s="31">
        <v>2.59</v>
      </c>
      <c r="E9" s="25">
        <v>3</v>
      </c>
      <c r="F9" s="33">
        <v>0.4625</v>
      </c>
      <c r="G9" s="25">
        <v>1</v>
      </c>
      <c r="H9" s="185">
        <v>134</v>
      </c>
      <c r="I9" s="26">
        <f t="shared" si="0"/>
        <v>171</v>
      </c>
      <c r="J9" s="174">
        <f t="shared" si="1"/>
        <v>87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v>44</v>
      </c>
      <c r="C10" s="24">
        <v>156</v>
      </c>
      <c r="D10" s="31">
        <v>3.108</v>
      </c>
      <c r="E10" s="25">
        <v>3</v>
      </c>
      <c r="F10" s="33">
        <v>0.555</v>
      </c>
      <c r="G10" s="25">
        <v>1</v>
      </c>
      <c r="H10" s="185">
        <v>160</v>
      </c>
      <c r="I10" s="26">
        <f t="shared" si="0"/>
        <v>204</v>
      </c>
      <c r="J10" s="174">
        <f t="shared" si="1"/>
        <v>104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v>52</v>
      </c>
      <c r="C11" s="24">
        <v>181</v>
      </c>
      <c r="D11" s="31">
        <v>3.6260000000000003</v>
      </c>
      <c r="E11" s="25">
        <v>4</v>
      </c>
      <c r="F11" s="33">
        <v>0.6475</v>
      </c>
      <c r="G11" s="25">
        <v>1</v>
      </c>
      <c r="H11" s="185">
        <v>186</v>
      </c>
      <c r="I11" s="26">
        <f t="shared" si="0"/>
        <v>238</v>
      </c>
      <c r="J11" s="174">
        <f t="shared" si="1"/>
        <v>122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v>59</v>
      </c>
      <c r="C12" s="24">
        <v>207</v>
      </c>
      <c r="D12" s="31">
        <v>4.144</v>
      </c>
      <c r="E12" s="25">
        <v>4</v>
      </c>
      <c r="F12" s="33">
        <v>0.74</v>
      </c>
      <c r="G12" s="25">
        <v>1</v>
      </c>
      <c r="H12" s="185">
        <v>212</v>
      </c>
      <c r="I12" s="26">
        <f t="shared" si="0"/>
        <v>271</v>
      </c>
      <c r="J12" s="174">
        <f t="shared" si="1"/>
        <v>139</v>
      </c>
      <c r="K12" s="8"/>
      <c r="L12" s="8"/>
    </row>
    <row r="13" spans="1:12" s="2" customFormat="1" ht="33" customHeight="1">
      <c r="A13" s="23">
        <v>9</v>
      </c>
      <c r="B13" s="179">
        <v>67</v>
      </c>
      <c r="C13" s="24">
        <v>233</v>
      </c>
      <c r="D13" s="31">
        <v>4.662</v>
      </c>
      <c r="E13" s="25">
        <v>5</v>
      </c>
      <c r="F13" s="33">
        <v>0.8325</v>
      </c>
      <c r="G13" s="25">
        <v>1</v>
      </c>
      <c r="H13" s="185">
        <v>239</v>
      </c>
      <c r="I13" s="26">
        <f t="shared" si="0"/>
        <v>306</v>
      </c>
      <c r="J13" s="174">
        <f t="shared" si="1"/>
        <v>157</v>
      </c>
      <c r="K13" s="8"/>
      <c r="L13" s="8"/>
    </row>
    <row r="14" spans="1:12" s="2" customFormat="1" ht="33" customHeight="1">
      <c r="A14" s="23">
        <v>10</v>
      </c>
      <c r="B14" s="179">
        <v>74</v>
      </c>
      <c r="C14" s="24">
        <v>259</v>
      </c>
      <c r="D14" s="31">
        <v>5.18</v>
      </c>
      <c r="E14" s="25">
        <v>5</v>
      </c>
      <c r="F14" s="33">
        <v>0.925</v>
      </c>
      <c r="G14" s="25">
        <v>1</v>
      </c>
      <c r="H14" s="185">
        <v>265</v>
      </c>
      <c r="I14" s="26">
        <f t="shared" si="0"/>
        <v>339</v>
      </c>
      <c r="J14" s="174">
        <f t="shared" si="1"/>
        <v>174</v>
      </c>
      <c r="K14" s="8"/>
      <c r="L14" s="8"/>
    </row>
    <row r="15" spans="1:12" s="2" customFormat="1" ht="33" customHeight="1">
      <c r="A15" s="23">
        <v>11</v>
      </c>
      <c r="B15" s="179">
        <v>81</v>
      </c>
      <c r="C15" s="24">
        <v>284</v>
      </c>
      <c r="D15" s="31">
        <v>5.698</v>
      </c>
      <c r="E15" s="25">
        <v>6</v>
      </c>
      <c r="F15" s="33">
        <v>1.0175</v>
      </c>
      <c r="G15" s="25">
        <v>1</v>
      </c>
      <c r="H15" s="185">
        <v>291</v>
      </c>
      <c r="I15" s="26">
        <f t="shared" si="0"/>
        <v>372</v>
      </c>
      <c r="J15" s="174">
        <f t="shared" si="1"/>
        <v>191</v>
      </c>
      <c r="K15" s="8"/>
      <c r="L15" s="8"/>
    </row>
    <row r="16" spans="1:12" s="2" customFormat="1" ht="33" customHeight="1">
      <c r="A16" s="23">
        <v>12</v>
      </c>
      <c r="B16" s="179">
        <v>89</v>
      </c>
      <c r="C16" s="24">
        <v>311</v>
      </c>
      <c r="D16" s="31">
        <v>6.216</v>
      </c>
      <c r="E16" s="25">
        <v>6</v>
      </c>
      <c r="F16" s="33">
        <v>1.11</v>
      </c>
      <c r="G16" s="25">
        <v>1</v>
      </c>
      <c r="H16" s="185">
        <v>318</v>
      </c>
      <c r="I16" s="26">
        <f t="shared" si="0"/>
        <v>407</v>
      </c>
      <c r="J16" s="174">
        <f t="shared" si="1"/>
        <v>209</v>
      </c>
      <c r="K16" s="8"/>
      <c r="L16" s="8"/>
    </row>
    <row r="17" spans="1:12" s="2" customFormat="1" ht="33" customHeight="1">
      <c r="A17" s="23">
        <v>13</v>
      </c>
      <c r="B17" s="179">
        <v>97</v>
      </c>
      <c r="C17" s="24">
        <v>337</v>
      </c>
      <c r="D17" s="31">
        <v>6.734</v>
      </c>
      <c r="E17" s="25">
        <v>7</v>
      </c>
      <c r="F17" s="33">
        <v>1.2025</v>
      </c>
      <c r="G17" s="25">
        <v>1</v>
      </c>
      <c r="H17" s="185">
        <v>345</v>
      </c>
      <c r="I17" s="26">
        <f t="shared" si="0"/>
        <v>442</v>
      </c>
      <c r="J17" s="174">
        <f t="shared" si="1"/>
        <v>226</v>
      </c>
      <c r="K17" s="8"/>
      <c r="L17" s="8"/>
    </row>
    <row r="18" spans="1:12" s="2" customFormat="1" ht="33" customHeight="1">
      <c r="A18" s="23">
        <v>14</v>
      </c>
      <c r="B18" s="179">
        <v>103</v>
      </c>
      <c r="C18" s="24">
        <v>362</v>
      </c>
      <c r="D18" s="31">
        <v>7.252000000000001</v>
      </c>
      <c r="E18" s="25">
        <v>7</v>
      </c>
      <c r="F18" s="33">
        <v>1.295</v>
      </c>
      <c r="G18" s="25">
        <v>1</v>
      </c>
      <c r="H18" s="185">
        <v>370</v>
      </c>
      <c r="I18" s="26">
        <f t="shared" si="0"/>
        <v>473</v>
      </c>
      <c r="J18" s="174">
        <f t="shared" si="1"/>
        <v>244</v>
      </c>
      <c r="K18" s="8"/>
      <c r="L18" s="8"/>
    </row>
    <row r="19" spans="1:12" s="2" customFormat="1" ht="33" customHeight="1">
      <c r="A19" s="23">
        <v>15</v>
      </c>
      <c r="B19" s="179">
        <v>111</v>
      </c>
      <c r="C19" s="24">
        <v>389</v>
      </c>
      <c r="D19" s="31">
        <v>7.77</v>
      </c>
      <c r="E19" s="25">
        <v>8</v>
      </c>
      <c r="F19" s="33">
        <v>1.3875</v>
      </c>
      <c r="G19" s="25">
        <v>1</v>
      </c>
      <c r="H19" s="185">
        <v>398</v>
      </c>
      <c r="I19" s="26">
        <f t="shared" si="0"/>
        <v>509</v>
      </c>
      <c r="J19" s="174">
        <f t="shared" si="1"/>
        <v>261</v>
      </c>
      <c r="K19" s="8"/>
      <c r="L19" s="8"/>
    </row>
    <row r="20" spans="1:12" s="2" customFormat="1" ht="33" customHeight="1">
      <c r="A20" s="23">
        <v>16</v>
      </c>
      <c r="B20" s="179">
        <v>119</v>
      </c>
      <c r="C20" s="24">
        <v>414</v>
      </c>
      <c r="D20" s="31">
        <v>8.288</v>
      </c>
      <c r="E20" s="25">
        <v>8</v>
      </c>
      <c r="F20" s="33">
        <v>1.48</v>
      </c>
      <c r="G20" s="25">
        <v>1</v>
      </c>
      <c r="H20" s="185">
        <v>423</v>
      </c>
      <c r="I20" s="26">
        <f t="shared" si="0"/>
        <v>542</v>
      </c>
      <c r="J20" s="174">
        <f t="shared" si="1"/>
        <v>278</v>
      </c>
      <c r="K20" s="8"/>
      <c r="L20" s="8"/>
    </row>
    <row r="21" spans="1:12" s="2" customFormat="1" ht="33" customHeight="1">
      <c r="A21" s="23">
        <v>17</v>
      </c>
      <c r="B21" s="179">
        <v>126</v>
      </c>
      <c r="C21" s="24">
        <v>440</v>
      </c>
      <c r="D21" s="31">
        <v>8.806000000000001</v>
      </c>
      <c r="E21" s="25">
        <v>9</v>
      </c>
      <c r="F21" s="33">
        <v>1.5725</v>
      </c>
      <c r="G21" s="25">
        <v>2</v>
      </c>
      <c r="H21" s="185">
        <v>451</v>
      </c>
      <c r="I21" s="26">
        <f t="shared" si="0"/>
        <v>577</v>
      </c>
      <c r="J21" s="174">
        <f t="shared" si="1"/>
        <v>296</v>
      </c>
      <c r="K21" s="8"/>
      <c r="L21" s="8"/>
    </row>
    <row r="22" spans="1:12" s="2" customFormat="1" ht="33" customHeight="1">
      <c r="A22" s="23">
        <v>18</v>
      </c>
      <c r="B22" s="179">
        <v>133</v>
      </c>
      <c r="C22" s="24">
        <v>467</v>
      </c>
      <c r="D22" s="31">
        <v>9.324</v>
      </c>
      <c r="E22" s="25">
        <v>9</v>
      </c>
      <c r="F22" s="33">
        <v>1.665</v>
      </c>
      <c r="G22" s="25">
        <v>2</v>
      </c>
      <c r="H22" s="185">
        <v>478</v>
      </c>
      <c r="I22" s="26">
        <f t="shared" si="0"/>
        <v>611</v>
      </c>
      <c r="J22" s="174">
        <f t="shared" si="1"/>
        <v>313</v>
      </c>
      <c r="K22" s="8"/>
      <c r="L22" s="8"/>
    </row>
    <row r="23" spans="1:12" s="2" customFormat="1" ht="33" customHeight="1">
      <c r="A23" s="23">
        <v>19</v>
      </c>
      <c r="B23" s="179">
        <v>141</v>
      </c>
      <c r="C23" s="24">
        <v>492</v>
      </c>
      <c r="D23" s="31">
        <v>9.842</v>
      </c>
      <c r="E23" s="25">
        <v>10</v>
      </c>
      <c r="F23" s="33">
        <v>1.7575</v>
      </c>
      <c r="G23" s="25">
        <v>2</v>
      </c>
      <c r="H23" s="185">
        <v>504</v>
      </c>
      <c r="I23" s="26">
        <f t="shared" si="0"/>
        <v>645</v>
      </c>
      <c r="J23" s="174">
        <f t="shared" si="1"/>
        <v>331</v>
      </c>
      <c r="K23" s="8"/>
      <c r="L23" s="8"/>
    </row>
    <row r="24" spans="1:12" s="2" customFormat="1" ht="33" customHeight="1">
      <c r="A24" s="23">
        <v>20</v>
      </c>
      <c r="B24" s="179">
        <v>148</v>
      </c>
      <c r="C24" s="24">
        <v>518</v>
      </c>
      <c r="D24" s="31">
        <v>10.36</v>
      </c>
      <c r="E24" s="25">
        <v>10</v>
      </c>
      <c r="F24" s="33">
        <v>1.85</v>
      </c>
      <c r="G24" s="25">
        <v>2</v>
      </c>
      <c r="H24" s="185">
        <v>530</v>
      </c>
      <c r="I24" s="26">
        <f t="shared" si="0"/>
        <v>678</v>
      </c>
      <c r="J24" s="174">
        <f t="shared" si="1"/>
        <v>348</v>
      </c>
      <c r="K24" s="8"/>
      <c r="L24" s="8"/>
    </row>
    <row r="25" spans="1:12" s="2" customFormat="1" ht="33" customHeight="1">
      <c r="A25" s="23">
        <v>21</v>
      </c>
      <c r="B25" s="179">
        <v>156</v>
      </c>
      <c r="C25" s="24">
        <v>544</v>
      </c>
      <c r="D25" s="31">
        <v>10.878</v>
      </c>
      <c r="E25" s="25">
        <v>11</v>
      </c>
      <c r="F25" s="33">
        <v>1.9425</v>
      </c>
      <c r="G25" s="25">
        <v>2</v>
      </c>
      <c r="H25" s="185">
        <v>557</v>
      </c>
      <c r="I25" s="26">
        <f t="shared" si="0"/>
        <v>713</v>
      </c>
      <c r="J25" s="174">
        <f t="shared" si="1"/>
        <v>365</v>
      </c>
      <c r="K25" s="8"/>
      <c r="L25" s="8"/>
    </row>
    <row r="26" spans="1:12" s="2" customFormat="1" ht="33" customHeight="1">
      <c r="A26" s="23">
        <v>22</v>
      </c>
      <c r="B26" s="179">
        <v>163</v>
      </c>
      <c r="C26" s="24">
        <v>570</v>
      </c>
      <c r="D26" s="31">
        <v>11.396</v>
      </c>
      <c r="E26" s="25">
        <v>11</v>
      </c>
      <c r="F26" s="33">
        <v>2.035</v>
      </c>
      <c r="G26" s="25">
        <v>2</v>
      </c>
      <c r="H26" s="185">
        <v>583</v>
      </c>
      <c r="I26" s="26">
        <f t="shared" si="0"/>
        <v>746</v>
      </c>
      <c r="J26" s="174">
        <f t="shared" si="1"/>
        <v>383</v>
      </c>
      <c r="K26" s="8"/>
      <c r="L26" s="8"/>
    </row>
    <row r="27" spans="1:12" s="2" customFormat="1" ht="33" customHeight="1">
      <c r="A27" s="23">
        <v>23</v>
      </c>
      <c r="B27" s="179">
        <v>170</v>
      </c>
      <c r="C27" s="24">
        <v>596</v>
      </c>
      <c r="D27" s="31">
        <v>11.914</v>
      </c>
      <c r="E27" s="25">
        <v>12</v>
      </c>
      <c r="F27" s="33">
        <v>2.1275</v>
      </c>
      <c r="G27" s="25">
        <v>2</v>
      </c>
      <c r="H27" s="185">
        <v>610</v>
      </c>
      <c r="I27" s="26">
        <f t="shared" si="0"/>
        <v>780</v>
      </c>
      <c r="J27" s="174">
        <f t="shared" si="1"/>
        <v>400</v>
      </c>
      <c r="K27" s="8"/>
      <c r="L27" s="8"/>
    </row>
    <row r="28" spans="1:12" s="2" customFormat="1" ht="33" customHeight="1">
      <c r="A28" s="23">
        <v>24</v>
      </c>
      <c r="B28" s="179">
        <v>178</v>
      </c>
      <c r="C28" s="24">
        <v>621</v>
      </c>
      <c r="D28" s="31">
        <v>12.432</v>
      </c>
      <c r="E28" s="25">
        <v>12</v>
      </c>
      <c r="F28" s="33">
        <v>2.22</v>
      </c>
      <c r="G28" s="25">
        <v>2</v>
      </c>
      <c r="H28" s="185">
        <v>635</v>
      </c>
      <c r="I28" s="26">
        <f t="shared" si="0"/>
        <v>813</v>
      </c>
      <c r="J28" s="174">
        <f t="shared" si="1"/>
        <v>418</v>
      </c>
      <c r="K28" s="8"/>
      <c r="L28" s="8"/>
    </row>
    <row r="29" spans="1:12" s="2" customFormat="1" ht="33" customHeight="1">
      <c r="A29" s="23">
        <v>25</v>
      </c>
      <c r="B29" s="179">
        <v>186</v>
      </c>
      <c r="C29" s="24">
        <v>648</v>
      </c>
      <c r="D29" s="31">
        <v>12.95</v>
      </c>
      <c r="E29" s="25">
        <v>13</v>
      </c>
      <c r="F29" s="33">
        <v>2.3125</v>
      </c>
      <c r="G29" s="25">
        <v>2</v>
      </c>
      <c r="H29" s="185">
        <v>663</v>
      </c>
      <c r="I29" s="26">
        <f t="shared" si="0"/>
        <v>849</v>
      </c>
      <c r="J29" s="174">
        <f t="shared" si="1"/>
        <v>435</v>
      </c>
      <c r="K29" s="8"/>
      <c r="L29" s="8"/>
    </row>
    <row r="30" spans="1:12" s="2" customFormat="1" ht="33" customHeight="1">
      <c r="A30" s="23">
        <v>26</v>
      </c>
      <c r="B30" s="179">
        <v>192</v>
      </c>
      <c r="C30" s="24">
        <v>673</v>
      </c>
      <c r="D30" s="31">
        <v>13.468</v>
      </c>
      <c r="E30" s="25">
        <v>13</v>
      </c>
      <c r="F30" s="33">
        <v>2.405</v>
      </c>
      <c r="G30" s="25">
        <v>2</v>
      </c>
      <c r="H30" s="185">
        <v>688</v>
      </c>
      <c r="I30" s="26">
        <f t="shared" si="0"/>
        <v>880</v>
      </c>
      <c r="J30" s="174">
        <f t="shared" si="1"/>
        <v>452</v>
      </c>
      <c r="K30" s="8"/>
      <c r="L30" s="8"/>
    </row>
    <row r="31" spans="1:12" s="2" customFormat="1" ht="33" customHeight="1">
      <c r="A31" s="23">
        <v>27</v>
      </c>
      <c r="B31" s="179">
        <v>200</v>
      </c>
      <c r="C31" s="24">
        <v>699</v>
      </c>
      <c r="D31" s="31">
        <v>13.986</v>
      </c>
      <c r="E31" s="25">
        <v>14</v>
      </c>
      <c r="F31" s="33">
        <v>2.4975</v>
      </c>
      <c r="G31" s="25">
        <v>3</v>
      </c>
      <c r="H31" s="185">
        <v>716</v>
      </c>
      <c r="I31" s="26">
        <f t="shared" si="0"/>
        <v>916</v>
      </c>
      <c r="J31" s="174">
        <f t="shared" si="1"/>
        <v>470</v>
      </c>
      <c r="K31" s="8"/>
      <c r="L31" s="8"/>
    </row>
    <row r="32" spans="1:12" s="2" customFormat="1" ht="33" customHeight="1">
      <c r="A32" s="23">
        <v>28</v>
      </c>
      <c r="B32" s="179">
        <v>207</v>
      </c>
      <c r="C32" s="24">
        <v>726</v>
      </c>
      <c r="D32" s="31">
        <v>14.504000000000001</v>
      </c>
      <c r="E32" s="25">
        <v>15</v>
      </c>
      <c r="F32" s="33">
        <v>2.59</v>
      </c>
      <c r="G32" s="25">
        <v>3</v>
      </c>
      <c r="H32" s="185">
        <v>744</v>
      </c>
      <c r="I32" s="26">
        <f t="shared" si="0"/>
        <v>951</v>
      </c>
      <c r="J32" s="174">
        <f t="shared" si="1"/>
        <v>487</v>
      </c>
      <c r="K32" s="8"/>
      <c r="L32" s="8"/>
    </row>
    <row r="33" spans="1:12" s="2" customFormat="1" ht="33" customHeight="1">
      <c r="A33" s="23">
        <v>29</v>
      </c>
      <c r="B33" s="179">
        <v>214</v>
      </c>
      <c r="C33" s="24">
        <v>751</v>
      </c>
      <c r="D33" s="31">
        <v>15.022</v>
      </c>
      <c r="E33" s="25">
        <v>15</v>
      </c>
      <c r="F33" s="33">
        <v>2.6825</v>
      </c>
      <c r="G33" s="25">
        <v>3</v>
      </c>
      <c r="H33" s="185">
        <v>769</v>
      </c>
      <c r="I33" s="26">
        <f t="shared" si="0"/>
        <v>983</v>
      </c>
      <c r="J33" s="174">
        <f t="shared" si="1"/>
        <v>505</v>
      </c>
      <c r="K33" s="8"/>
      <c r="L33" s="8"/>
    </row>
    <row r="34" spans="1:12" s="2" customFormat="1" ht="38.25" customHeight="1">
      <c r="A34" s="27">
        <v>30</v>
      </c>
      <c r="B34" s="180">
        <v>222</v>
      </c>
      <c r="C34" s="28">
        <v>777</v>
      </c>
      <c r="D34" s="31">
        <v>15.54</v>
      </c>
      <c r="E34" s="29">
        <v>16</v>
      </c>
      <c r="F34" s="33">
        <v>2.775</v>
      </c>
      <c r="G34" s="29">
        <v>3</v>
      </c>
      <c r="H34" s="186">
        <v>796</v>
      </c>
      <c r="I34" s="30">
        <f t="shared" si="0"/>
        <v>1018</v>
      </c>
      <c r="J34" s="175">
        <f t="shared" si="1"/>
        <v>522</v>
      </c>
      <c r="K34" s="8"/>
      <c r="L34" s="8"/>
    </row>
  </sheetData>
  <mergeCells count="10">
    <mergeCell ref="J2:J3"/>
    <mergeCell ref="D3:D4"/>
    <mergeCell ref="E3:E4"/>
    <mergeCell ref="F3:F4"/>
    <mergeCell ref="G3:G4"/>
    <mergeCell ref="F2:G2"/>
    <mergeCell ref="A2:A4"/>
    <mergeCell ref="B2:C2"/>
    <mergeCell ref="D2:E2"/>
    <mergeCell ref="B3:C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14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219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16</v>
      </c>
      <c r="L2" s="187">
        <f>B3</f>
        <v>9900</v>
      </c>
    </row>
    <row r="3" spans="1:12" ht="33" customHeight="1">
      <c r="A3" s="341"/>
      <c r="B3" s="345">
        <v>9900</v>
      </c>
      <c r="C3" s="346"/>
      <c r="D3" s="334" t="s">
        <v>131</v>
      </c>
      <c r="E3" s="336" t="s">
        <v>7</v>
      </c>
      <c r="F3" s="334" t="s">
        <v>21</v>
      </c>
      <c r="G3" s="336" t="s">
        <v>8</v>
      </c>
      <c r="H3" s="182" t="s">
        <v>19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24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v>8</v>
      </c>
      <c r="C5" s="19">
        <v>26</v>
      </c>
      <c r="D5" s="20">
        <v>0.518</v>
      </c>
      <c r="E5" s="21">
        <v>1</v>
      </c>
      <c r="F5" s="32">
        <v>0.0925</v>
      </c>
      <c r="G5" s="21">
        <v>1</v>
      </c>
      <c r="H5" s="184">
        <v>28</v>
      </c>
      <c r="I5" s="22">
        <f aca="true" t="shared" si="0" ref="I5:I34">B5+H5</f>
        <v>36</v>
      </c>
      <c r="J5" s="173">
        <f aca="true" t="shared" si="1" ref="J5:J34">ROUND($B$3*$L$7/30*A5,0)</f>
        <v>20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v>14</v>
      </c>
      <c r="C6" s="24">
        <v>52</v>
      </c>
      <c r="D6" s="31">
        <v>1.036</v>
      </c>
      <c r="E6" s="25">
        <v>1</v>
      </c>
      <c r="F6" s="33">
        <v>0.185</v>
      </c>
      <c r="G6" s="25">
        <v>1</v>
      </c>
      <c r="H6" s="185">
        <v>54</v>
      </c>
      <c r="I6" s="26">
        <f t="shared" si="0"/>
        <v>68</v>
      </c>
      <c r="J6" s="174">
        <f t="shared" si="1"/>
        <v>40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v>22</v>
      </c>
      <c r="C7" s="24">
        <v>78</v>
      </c>
      <c r="D7" s="31">
        <v>1.554</v>
      </c>
      <c r="E7" s="25">
        <v>2</v>
      </c>
      <c r="F7" s="33">
        <v>0.2775</v>
      </c>
      <c r="G7" s="25">
        <v>1</v>
      </c>
      <c r="H7" s="185">
        <v>81</v>
      </c>
      <c r="I7" s="26">
        <f t="shared" si="0"/>
        <v>103</v>
      </c>
      <c r="J7" s="174">
        <f t="shared" si="1"/>
        <v>59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v>30</v>
      </c>
      <c r="C8" s="24">
        <v>103</v>
      </c>
      <c r="D8" s="31">
        <v>2.072</v>
      </c>
      <c r="E8" s="25">
        <v>2</v>
      </c>
      <c r="F8" s="33">
        <v>0.37</v>
      </c>
      <c r="G8" s="25">
        <v>1</v>
      </c>
      <c r="H8" s="185">
        <v>106</v>
      </c>
      <c r="I8" s="26">
        <f t="shared" si="0"/>
        <v>136</v>
      </c>
      <c r="J8" s="174">
        <f t="shared" si="1"/>
        <v>79</v>
      </c>
      <c r="K8" s="8"/>
      <c r="L8" s="8"/>
    </row>
    <row r="9" spans="1:12" s="2" customFormat="1" ht="33" customHeight="1">
      <c r="A9" s="23">
        <v>5</v>
      </c>
      <c r="B9" s="179">
        <v>37</v>
      </c>
      <c r="C9" s="24">
        <v>130</v>
      </c>
      <c r="D9" s="31">
        <v>2.59</v>
      </c>
      <c r="E9" s="25">
        <v>3</v>
      </c>
      <c r="F9" s="33">
        <v>0.4625</v>
      </c>
      <c r="G9" s="25">
        <v>1</v>
      </c>
      <c r="H9" s="185">
        <v>134</v>
      </c>
      <c r="I9" s="26">
        <f t="shared" si="0"/>
        <v>171</v>
      </c>
      <c r="J9" s="174">
        <f t="shared" si="1"/>
        <v>99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v>44</v>
      </c>
      <c r="C10" s="24">
        <v>156</v>
      </c>
      <c r="D10" s="31">
        <v>3.108</v>
      </c>
      <c r="E10" s="25">
        <v>3</v>
      </c>
      <c r="F10" s="33">
        <v>0.555</v>
      </c>
      <c r="G10" s="25">
        <v>1</v>
      </c>
      <c r="H10" s="185">
        <v>160</v>
      </c>
      <c r="I10" s="26">
        <f t="shared" si="0"/>
        <v>204</v>
      </c>
      <c r="J10" s="174">
        <f t="shared" si="1"/>
        <v>119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v>52</v>
      </c>
      <c r="C11" s="24">
        <v>181</v>
      </c>
      <c r="D11" s="31">
        <v>3.6260000000000003</v>
      </c>
      <c r="E11" s="25">
        <v>4</v>
      </c>
      <c r="F11" s="33">
        <v>0.6475</v>
      </c>
      <c r="G11" s="25">
        <v>1</v>
      </c>
      <c r="H11" s="185">
        <v>186</v>
      </c>
      <c r="I11" s="26">
        <f t="shared" si="0"/>
        <v>238</v>
      </c>
      <c r="J11" s="174">
        <f t="shared" si="1"/>
        <v>139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v>59</v>
      </c>
      <c r="C12" s="24">
        <v>207</v>
      </c>
      <c r="D12" s="31">
        <v>4.144</v>
      </c>
      <c r="E12" s="25">
        <v>4</v>
      </c>
      <c r="F12" s="33">
        <v>0.74</v>
      </c>
      <c r="G12" s="25">
        <v>1</v>
      </c>
      <c r="H12" s="185">
        <v>212</v>
      </c>
      <c r="I12" s="26">
        <f t="shared" si="0"/>
        <v>271</v>
      </c>
      <c r="J12" s="174">
        <f t="shared" si="1"/>
        <v>158</v>
      </c>
      <c r="K12" s="8"/>
      <c r="L12" s="8"/>
    </row>
    <row r="13" spans="1:12" s="2" customFormat="1" ht="33" customHeight="1">
      <c r="A13" s="23">
        <v>9</v>
      </c>
      <c r="B13" s="179">
        <v>67</v>
      </c>
      <c r="C13" s="24">
        <v>233</v>
      </c>
      <c r="D13" s="31">
        <v>4.662</v>
      </c>
      <c r="E13" s="25">
        <v>5</v>
      </c>
      <c r="F13" s="33">
        <v>0.8325</v>
      </c>
      <c r="G13" s="25">
        <v>1</v>
      </c>
      <c r="H13" s="185">
        <v>239</v>
      </c>
      <c r="I13" s="26">
        <f t="shared" si="0"/>
        <v>306</v>
      </c>
      <c r="J13" s="174">
        <f t="shared" si="1"/>
        <v>178</v>
      </c>
      <c r="K13" s="8"/>
      <c r="L13" s="8"/>
    </row>
    <row r="14" spans="1:12" s="2" customFormat="1" ht="33" customHeight="1">
      <c r="A14" s="23">
        <v>10</v>
      </c>
      <c r="B14" s="179">
        <v>74</v>
      </c>
      <c r="C14" s="24">
        <v>259</v>
      </c>
      <c r="D14" s="31">
        <v>5.18</v>
      </c>
      <c r="E14" s="25">
        <v>5</v>
      </c>
      <c r="F14" s="33">
        <v>0.925</v>
      </c>
      <c r="G14" s="25">
        <v>1</v>
      </c>
      <c r="H14" s="185">
        <v>265</v>
      </c>
      <c r="I14" s="26">
        <f t="shared" si="0"/>
        <v>339</v>
      </c>
      <c r="J14" s="174">
        <f t="shared" si="1"/>
        <v>198</v>
      </c>
      <c r="K14" s="8"/>
      <c r="L14" s="8"/>
    </row>
    <row r="15" spans="1:12" s="2" customFormat="1" ht="33" customHeight="1">
      <c r="A15" s="23">
        <v>11</v>
      </c>
      <c r="B15" s="179">
        <v>81</v>
      </c>
      <c r="C15" s="24">
        <v>284</v>
      </c>
      <c r="D15" s="31">
        <v>5.698</v>
      </c>
      <c r="E15" s="25">
        <v>6</v>
      </c>
      <c r="F15" s="33">
        <v>1.0175</v>
      </c>
      <c r="G15" s="25">
        <v>1</v>
      </c>
      <c r="H15" s="185">
        <v>291</v>
      </c>
      <c r="I15" s="26">
        <f t="shared" si="0"/>
        <v>372</v>
      </c>
      <c r="J15" s="174">
        <f t="shared" si="1"/>
        <v>218</v>
      </c>
      <c r="K15" s="8"/>
      <c r="L15" s="8"/>
    </row>
    <row r="16" spans="1:12" s="2" customFormat="1" ht="33" customHeight="1">
      <c r="A16" s="23">
        <v>12</v>
      </c>
      <c r="B16" s="179">
        <v>89</v>
      </c>
      <c r="C16" s="24">
        <v>311</v>
      </c>
      <c r="D16" s="31">
        <v>6.216</v>
      </c>
      <c r="E16" s="25">
        <v>6</v>
      </c>
      <c r="F16" s="33">
        <v>1.11</v>
      </c>
      <c r="G16" s="25">
        <v>1</v>
      </c>
      <c r="H16" s="185">
        <v>318</v>
      </c>
      <c r="I16" s="26">
        <f t="shared" si="0"/>
        <v>407</v>
      </c>
      <c r="J16" s="174">
        <f t="shared" si="1"/>
        <v>238</v>
      </c>
      <c r="K16" s="8"/>
      <c r="L16" s="8"/>
    </row>
    <row r="17" spans="1:12" s="2" customFormat="1" ht="33" customHeight="1">
      <c r="A17" s="23">
        <v>13</v>
      </c>
      <c r="B17" s="179">
        <v>97</v>
      </c>
      <c r="C17" s="24">
        <v>337</v>
      </c>
      <c r="D17" s="31">
        <v>6.734</v>
      </c>
      <c r="E17" s="25">
        <v>7</v>
      </c>
      <c r="F17" s="33">
        <v>1.2025</v>
      </c>
      <c r="G17" s="25">
        <v>1</v>
      </c>
      <c r="H17" s="185">
        <v>345</v>
      </c>
      <c r="I17" s="26">
        <f t="shared" si="0"/>
        <v>442</v>
      </c>
      <c r="J17" s="174">
        <f t="shared" si="1"/>
        <v>257</v>
      </c>
      <c r="K17" s="8"/>
      <c r="L17" s="8"/>
    </row>
    <row r="18" spans="1:12" s="2" customFormat="1" ht="33" customHeight="1">
      <c r="A18" s="23">
        <v>14</v>
      </c>
      <c r="B18" s="179">
        <v>103</v>
      </c>
      <c r="C18" s="24">
        <v>362</v>
      </c>
      <c r="D18" s="31">
        <v>7.252000000000001</v>
      </c>
      <c r="E18" s="25">
        <v>7</v>
      </c>
      <c r="F18" s="33">
        <v>1.295</v>
      </c>
      <c r="G18" s="25">
        <v>1</v>
      </c>
      <c r="H18" s="185">
        <v>370</v>
      </c>
      <c r="I18" s="26">
        <f t="shared" si="0"/>
        <v>473</v>
      </c>
      <c r="J18" s="174">
        <f t="shared" si="1"/>
        <v>277</v>
      </c>
      <c r="K18" s="8"/>
      <c r="L18" s="8"/>
    </row>
    <row r="19" spans="1:12" s="2" customFormat="1" ht="33" customHeight="1">
      <c r="A19" s="23">
        <v>15</v>
      </c>
      <c r="B19" s="179">
        <v>111</v>
      </c>
      <c r="C19" s="24">
        <v>389</v>
      </c>
      <c r="D19" s="31">
        <v>7.77</v>
      </c>
      <c r="E19" s="25">
        <v>8</v>
      </c>
      <c r="F19" s="33">
        <v>1.3875</v>
      </c>
      <c r="G19" s="25">
        <v>1</v>
      </c>
      <c r="H19" s="185">
        <v>398</v>
      </c>
      <c r="I19" s="26">
        <f t="shared" si="0"/>
        <v>509</v>
      </c>
      <c r="J19" s="174">
        <f t="shared" si="1"/>
        <v>297</v>
      </c>
      <c r="K19" s="8"/>
      <c r="L19" s="8"/>
    </row>
    <row r="20" spans="1:12" s="2" customFormat="1" ht="33" customHeight="1">
      <c r="A20" s="23">
        <v>16</v>
      </c>
      <c r="B20" s="179">
        <v>119</v>
      </c>
      <c r="C20" s="24">
        <v>414</v>
      </c>
      <c r="D20" s="31">
        <v>8.288</v>
      </c>
      <c r="E20" s="25">
        <v>8</v>
      </c>
      <c r="F20" s="33">
        <v>1.48</v>
      </c>
      <c r="G20" s="25">
        <v>1</v>
      </c>
      <c r="H20" s="185">
        <v>423</v>
      </c>
      <c r="I20" s="26">
        <f t="shared" si="0"/>
        <v>542</v>
      </c>
      <c r="J20" s="174">
        <f t="shared" si="1"/>
        <v>317</v>
      </c>
      <c r="K20" s="8"/>
      <c r="L20" s="8"/>
    </row>
    <row r="21" spans="1:12" s="2" customFormat="1" ht="33" customHeight="1">
      <c r="A21" s="23">
        <v>17</v>
      </c>
      <c r="B21" s="179">
        <v>126</v>
      </c>
      <c r="C21" s="24">
        <v>440</v>
      </c>
      <c r="D21" s="31">
        <v>8.806000000000001</v>
      </c>
      <c r="E21" s="25">
        <v>9</v>
      </c>
      <c r="F21" s="33">
        <v>1.5725</v>
      </c>
      <c r="G21" s="25">
        <v>2</v>
      </c>
      <c r="H21" s="185">
        <v>451</v>
      </c>
      <c r="I21" s="26">
        <f t="shared" si="0"/>
        <v>577</v>
      </c>
      <c r="J21" s="174">
        <f t="shared" si="1"/>
        <v>337</v>
      </c>
      <c r="K21" s="8"/>
      <c r="L21" s="8"/>
    </row>
    <row r="22" spans="1:12" s="2" customFormat="1" ht="33" customHeight="1">
      <c r="A22" s="23">
        <v>18</v>
      </c>
      <c r="B22" s="179">
        <v>133</v>
      </c>
      <c r="C22" s="24">
        <v>467</v>
      </c>
      <c r="D22" s="31">
        <v>9.324</v>
      </c>
      <c r="E22" s="25">
        <v>9</v>
      </c>
      <c r="F22" s="33">
        <v>1.665</v>
      </c>
      <c r="G22" s="25">
        <v>2</v>
      </c>
      <c r="H22" s="185">
        <v>478</v>
      </c>
      <c r="I22" s="26">
        <f t="shared" si="0"/>
        <v>611</v>
      </c>
      <c r="J22" s="174">
        <f t="shared" si="1"/>
        <v>356</v>
      </c>
      <c r="K22" s="8"/>
      <c r="L22" s="8"/>
    </row>
    <row r="23" spans="1:12" s="2" customFormat="1" ht="33" customHeight="1">
      <c r="A23" s="23">
        <v>19</v>
      </c>
      <c r="B23" s="179">
        <v>141</v>
      </c>
      <c r="C23" s="24">
        <v>492</v>
      </c>
      <c r="D23" s="31">
        <v>9.842</v>
      </c>
      <c r="E23" s="25">
        <v>10</v>
      </c>
      <c r="F23" s="33">
        <v>1.7575</v>
      </c>
      <c r="G23" s="25">
        <v>2</v>
      </c>
      <c r="H23" s="185">
        <v>504</v>
      </c>
      <c r="I23" s="26">
        <f t="shared" si="0"/>
        <v>645</v>
      </c>
      <c r="J23" s="174">
        <f t="shared" si="1"/>
        <v>376</v>
      </c>
      <c r="K23" s="8"/>
      <c r="L23" s="8"/>
    </row>
    <row r="24" spans="1:12" s="2" customFormat="1" ht="33" customHeight="1">
      <c r="A24" s="23">
        <v>20</v>
      </c>
      <c r="B24" s="179">
        <v>148</v>
      </c>
      <c r="C24" s="24">
        <v>518</v>
      </c>
      <c r="D24" s="31">
        <v>10.36</v>
      </c>
      <c r="E24" s="25">
        <v>10</v>
      </c>
      <c r="F24" s="33">
        <v>1.85</v>
      </c>
      <c r="G24" s="25">
        <v>2</v>
      </c>
      <c r="H24" s="185">
        <v>530</v>
      </c>
      <c r="I24" s="26">
        <f t="shared" si="0"/>
        <v>678</v>
      </c>
      <c r="J24" s="174">
        <f t="shared" si="1"/>
        <v>396</v>
      </c>
      <c r="K24" s="8"/>
      <c r="L24" s="8"/>
    </row>
    <row r="25" spans="1:12" s="2" customFormat="1" ht="33" customHeight="1">
      <c r="A25" s="23">
        <v>21</v>
      </c>
      <c r="B25" s="179">
        <v>156</v>
      </c>
      <c r="C25" s="24">
        <v>544</v>
      </c>
      <c r="D25" s="31">
        <v>10.878</v>
      </c>
      <c r="E25" s="25">
        <v>11</v>
      </c>
      <c r="F25" s="33">
        <v>1.9425</v>
      </c>
      <c r="G25" s="25">
        <v>2</v>
      </c>
      <c r="H25" s="185">
        <v>557</v>
      </c>
      <c r="I25" s="26">
        <f t="shared" si="0"/>
        <v>713</v>
      </c>
      <c r="J25" s="174">
        <f t="shared" si="1"/>
        <v>416</v>
      </c>
      <c r="K25" s="8"/>
      <c r="L25" s="8"/>
    </row>
    <row r="26" spans="1:12" s="2" customFormat="1" ht="33" customHeight="1">
      <c r="A26" s="23">
        <v>22</v>
      </c>
      <c r="B26" s="179">
        <v>163</v>
      </c>
      <c r="C26" s="24">
        <v>570</v>
      </c>
      <c r="D26" s="31">
        <v>11.396</v>
      </c>
      <c r="E26" s="25">
        <v>11</v>
      </c>
      <c r="F26" s="33">
        <v>2.035</v>
      </c>
      <c r="G26" s="25">
        <v>2</v>
      </c>
      <c r="H26" s="185">
        <v>583</v>
      </c>
      <c r="I26" s="26">
        <f t="shared" si="0"/>
        <v>746</v>
      </c>
      <c r="J26" s="174">
        <f t="shared" si="1"/>
        <v>436</v>
      </c>
      <c r="K26" s="8"/>
      <c r="L26" s="8"/>
    </row>
    <row r="27" spans="1:12" s="2" customFormat="1" ht="33" customHeight="1">
      <c r="A27" s="23">
        <v>23</v>
      </c>
      <c r="B27" s="179">
        <v>170</v>
      </c>
      <c r="C27" s="24">
        <v>596</v>
      </c>
      <c r="D27" s="31">
        <v>11.914</v>
      </c>
      <c r="E27" s="25">
        <v>12</v>
      </c>
      <c r="F27" s="33">
        <v>2.1275</v>
      </c>
      <c r="G27" s="25">
        <v>2</v>
      </c>
      <c r="H27" s="185">
        <v>610</v>
      </c>
      <c r="I27" s="26">
        <f t="shared" si="0"/>
        <v>780</v>
      </c>
      <c r="J27" s="174">
        <f t="shared" si="1"/>
        <v>455</v>
      </c>
      <c r="K27" s="8"/>
      <c r="L27" s="8"/>
    </row>
    <row r="28" spans="1:12" s="2" customFormat="1" ht="33" customHeight="1">
      <c r="A28" s="23">
        <v>24</v>
      </c>
      <c r="B28" s="179">
        <v>178</v>
      </c>
      <c r="C28" s="24">
        <v>621</v>
      </c>
      <c r="D28" s="31">
        <v>12.432</v>
      </c>
      <c r="E28" s="25">
        <v>12</v>
      </c>
      <c r="F28" s="33">
        <v>2.22</v>
      </c>
      <c r="G28" s="25">
        <v>2</v>
      </c>
      <c r="H28" s="185">
        <v>635</v>
      </c>
      <c r="I28" s="26">
        <f t="shared" si="0"/>
        <v>813</v>
      </c>
      <c r="J28" s="174">
        <f t="shared" si="1"/>
        <v>475</v>
      </c>
      <c r="K28" s="8"/>
      <c r="L28" s="8"/>
    </row>
    <row r="29" spans="1:12" s="2" customFormat="1" ht="33" customHeight="1">
      <c r="A29" s="23">
        <v>25</v>
      </c>
      <c r="B29" s="179">
        <v>186</v>
      </c>
      <c r="C29" s="24">
        <v>648</v>
      </c>
      <c r="D29" s="31">
        <v>12.95</v>
      </c>
      <c r="E29" s="25">
        <v>13</v>
      </c>
      <c r="F29" s="33">
        <v>2.3125</v>
      </c>
      <c r="G29" s="25">
        <v>2</v>
      </c>
      <c r="H29" s="185">
        <v>663</v>
      </c>
      <c r="I29" s="26">
        <f t="shared" si="0"/>
        <v>849</v>
      </c>
      <c r="J29" s="174">
        <f t="shared" si="1"/>
        <v>495</v>
      </c>
      <c r="K29" s="8"/>
      <c r="L29" s="8"/>
    </row>
    <row r="30" spans="1:12" s="2" customFormat="1" ht="33" customHeight="1">
      <c r="A30" s="23">
        <v>26</v>
      </c>
      <c r="B30" s="179">
        <v>192</v>
      </c>
      <c r="C30" s="24">
        <v>673</v>
      </c>
      <c r="D30" s="31">
        <v>13.468</v>
      </c>
      <c r="E30" s="25">
        <v>13</v>
      </c>
      <c r="F30" s="33">
        <v>2.405</v>
      </c>
      <c r="G30" s="25">
        <v>2</v>
      </c>
      <c r="H30" s="185">
        <v>688</v>
      </c>
      <c r="I30" s="26">
        <f t="shared" si="0"/>
        <v>880</v>
      </c>
      <c r="J30" s="174">
        <f t="shared" si="1"/>
        <v>515</v>
      </c>
      <c r="K30" s="8"/>
      <c r="L30" s="8"/>
    </row>
    <row r="31" spans="1:12" s="2" customFormat="1" ht="33" customHeight="1">
      <c r="A31" s="23">
        <v>27</v>
      </c>
      <c r="B31" s="179">
        <v>200</v>
      </c>
      <c r="C31" s="24">
        <v>699</v>
      </c>
      <c r="D31" s="31">
        <v>13.986</v>
      </c>
      <c r="E31" s="25">
        <v>14</v>
      </c>
      <c r="F31" s="33">
        <v>2.4975</v>
      </c>
      <c r="G31" s="25">
        <v>3</v>
      </c>
      <c r="H31" s="185">
        <v>716</v>
      </c>
      <c r="I31" s="26">
        <f t="shared" si="0"/>
        <v>916</v>
      </c>
      <c r="J31" s="174">
        <f t="shared" si="1"/>
        <v>535</v>
      </c>
      <c r="K31" s="8"/>
      <c r="L31" s="8"/>
    </row>
    <row r="32" spans="1:12" s="2" customFormat="1" ht="33" customHeight="1">
      <c r="A32" s="23">
        <v>28</v>
      </c>
      <c r="B32" s="179">
        <v>207</v>
      </c>
      <c r="C32" s="24">
        <v>726</v>
      </c>
      <c r="D32" s="31">
        <v>14.504000000000001</v>
      </c>
      <c r="E32" s="25">
        <v>15</v>
      </c>
      <c r="F32" s="33">
        <v>2.59</v>
      </c>
      <c r="G32" s="25">
        <v>3</v>
      </c>
      <c r="H32" s="185">
        <v>744</v>
      </c>
      <c r="I32" s="26">
        <f t="shared" si="0"/>
        <v>951</v>
      </c>
      <c r="J32" s="174">
        <f t="shared" si="1"/>
        <v>554</v>
      </c>
      <c r="K32" s="8"/>
      <c r="L32" s="8"/>
    </row>
    <row r="33" spans="1:12" s="2" customFormat="1" ht="33" customHeight="1">
      <c r="A33" s="23">
        <v>29</v>
      </c>
      <c r="B33" s="179">
        <v>214</v>
      </c>
      <c r="C33" s="24">
        <v>751</v>
      </c>
      <c r="D33" s="31">
        <v>15.022</v>
      </c>
      <c r="E33" s="25">
        <v>15</v>
      </c>
      <c r="F33" s="33">
        <v>2.6825</v>
      </c>
      <c r="G33" s="25">
        <v>3</v>
      </c>
      <c r="H33" s="185">
        <v>769</v>
      </c>
      <c r="I33" s="26">
        <f t="shared" si="0"/>
        <v>983</v>
      </c>
      <c r="J33" s="174">
        <f t="shared" si="1"/>
        <v>574</v>
      </c>
      <c r="K33" s="8"/>
      <c r="L33" s="8"/>
    </row>
    <row r="34" spans="1:12" s="2" customFormat="1" ht="38.25" customHeight="1">
      <c r="A34" s="27">
        <v>30</v>
      </c>
      <c r="B34" s="180">
        <v>222</v>
      </c>
      <c r="C34" s="28">
        <v>777</v>
      </c>
      <c r="D34" s="31">
        <v>15.54</v>
      </c>
      <c r="E34" s="29">
        <v>16</v>
      </c>
      <c r="F34" s="33">
        <v>2.775</v>
      </c>
      <c r="G34" s="29">
        <v>3</v>
      </c>
      <c r="H34" s="186">
        <v>796</v>
      </c>
      <c r="I34" s="30">
        <f t="shared" si="0"/>
        <v>1018</v>
      </c>
      <c r="J34" s="175">
        <f t="shared" si="1"/>
        <v>594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M34"/>
  <sheetViews>
    <sheetView zoomScale="75" zoomScaleNormal="75" workbookViewId="0" topLeftCell="A1">
      <pane xSplit="1" ySplit="4" topLeftCell="B5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K9" sqref="K9:L11"/>
    </sheetView>
  </sheetViews>
  <sheetFormatPr defaultColWidth="9.00390625" defaultRowHeight="16.5"/>
  <cols>
    <col min="1" max="1" width="9.125" style="1" customWidth="1"/>
    <col min="2" max="2" width="10.375" style="1" customWidth="1"/>
    <col min="3" max="3" width="10.50390625" style="1" customWidth="1"/>
    <col min="4" max="4" width="11.125" style="3" customWidth="1"/>
    <col min="5" max="5" width="6.375" style="4" customWidth="1"/>
    <col min="6" max="6" width="11.375" style="4" customWidth="1"/>
    <col min="7" max="7" width="6.875" style="4" customWidth="1"/>
    <col min="8" max="8" width="11.125" style="4" customWidth="1"/>
    <col min="9" max="9" width="10.75390625" style="4" customWidth="1"/>
    <col min="10" max="10" width="9.50390625" style="1" customWidth="1"/>
    <col min="11" max="11" width="11.75390625" style="5" customWidth="1"/>
    <col min="12" max="12" width="21.625" style="5" customWidth="1"/>
    <col min="13" max="16384" width="9.00390625" style="1" customWidth="1"/>
  </cols>
  <sheetData>
    <row r="1" spans="1:12" ht="38.25" customHeight="1">
      <c r="A1" s="11" t="s">
        <v>18</v>
      </c>
      <c r="B1" s="9"/>
      <c r="C1" s="9"/>
      <c r="D1" s="10"/>
      <c r="E1" s="9"/>
      <c r="F1" s="9"/>
      <c r="G1" s="9"/>
      <c r="H1" s="9"/>
      <c r="I1" s="9"/>
      <c r="L1" s="169"/>
    </row>
    <row r="2" spans="1:12" ht="43.5" customHeight="1">
      <c r="A2" s="340"/>
      <c r="B2" s="343" t="s">
        <v>220</v>
      </c>
      <c r="C2" s="344"/>
      <c r="D2" s="338" t="s">
        <v>20</v>
      </c>
      <c r="E2" s="339"/>
      <c r="F2" s="338" t="s">
        <v>1</v>
      </c>
      <c r="G2" s="339"/>
      <c r="H2" s="181" t="s">
        <v>9</v>
      </c>
      <c r="I2" s="14" t="s">
        <v>10</v>
      </c>
      <c r="J2" s="332" t="s">
        <v>15</v>
      </c>
      <c r="K2" s="168" t="s">
        <v>22</v>
      </c>
      <c r="L2" s="187">
        <f>B3</f>
        <v>11100</v>
      </c>
    </row>
    <row r="3" spans="1:12" ht="33" customHeight="1">
      <c r="A3" s="341"/>
      <c r="B3" s="345">
        <v>11100</v>
      </c>
      <c r="C3" s="346"/>
      <c r="D3" s="334" t="s">
        <v>129</v>
      </c>
      <c r="E3" s="336" t="s">
        <v>7</v>
      </c>
      <c r="F3" s="334" t="s">
        <v>21</v>
      </c>
      <c r="G3" s="336" t="s">
        <v>8</v>
      </c>
      <c r="H3" s="182" t="s">
        <v>130</v>
      </c>
      <c r="I3" s="15" t="s">
        <v>12</v>
      </c>
      <c r="J3" s="333"/>
      <c r="K3" s="6" t="s">
        <v>0</v>
      </c>
      <c r="L3" s="170">
        <v>0.09</v>
      </c>
    </row>
    <row r="4" spans="1:12" ht="46.5" customHeight="1">
      <c r="A4" s="342"/>
      <c r="B4" s="177" t="s">
        <v>23</v>
      </c>
      <c r="C4" s="17" t="s">
        <v>17</v>
      </c>
      <c r="D4" s="335"/>
      <c r="E4" s="337"/>
      <c r="F4" s="335"/>
      <c r="G4" s="337"/>
      <c r="H4" s="183" t="s">
        <v>13</v>
      </c>
      <c r="I4" s="16" t="s">
        <v>11</v>
      </c>
      <c r="J4" s="12" t="s">
        <v>3</v>
      </c>
      <c r="K4" s="6" t="s">
        <v>2</v>
      </c>
      <c r="L4" s="170">
        <v>0.01</v>
      </c>
    </row>
    <row r="5" spans="1:13" s="2" customFormat="1" ht="33" customHeight="1">
      <c r="A5" s="18">
        <v>1</v>
      </c>
      <c r="B5" s="178">
        <f aca="true" t="shared" si="0" ref="B5:B34">ROUND($B$3*$A5/30*$L$3*20/100,0)+ROUND($B$3*$A5/30*$L$4*20/100,0)</f>
        <v>8</v>
      </c>
      <c r="C5" s="19">
        <f aca="true" t="shared" si="1" ref="C5:C34">ROUND($B$3*$A5/30*$L$3*70/100,0)+ROUND($B$3*$A5/30*$L$4*70/100,0)</f>
        <v>26</v>
      </c>
      <c r="D5" s="20">
        <f>$B$3*$L$5/30*$A5</f>
        <v>0.518</v>
      </c>
      <c r="E5" s="21">
        <f>ROUNDUP(D5,0)</f>
        <v>1</v>
      </c>
      <c r="F5" s="32">
        <f aca="true" t="shared" si="2" ref="F5:F34">$B$3*$L$6/30*$A5</f>
        <v>0.0925</v>
      </c>
      <c r="G5" s="21">
        <f>ROUNDUP(F5,0)</f>
        <v>1</v>
      </c>
      <c r="H5" s="184">
        <f>C5+E5+G5</f>
        <v>28</v>
      </c>
      <c r="I5" s="22">
        <f>B5+H5</f>
        <v>36</v>
      </c>
      <c r="J5" s="173">
        <f aca="true" t="shared" si="3" ref="J5:J34">ROUND($B$3*$L$7/30*A5,0)</f>
        <v>22</v>
      </c>
      <c r="K5" s="7" t="s">
        <v>4</v>
      </c>
      <c r="L5" s="176">
        <v>0.0014</v>
      </c>
      <c r="M5" s="13" t="s">
        <v>117</v>
      </c>
    </row>
    <row r="6" spans="1:12" s="2" customFormat="1" ht="33" customHeight="1">
      <c r="A6" s="23">
        <v>2</v>
      </c>
      <c r="B6" s="179">
        <f t="shared" si="0"/>
        <v>14</v>
      </c>
      <c r="C6" s="24">
        <f t="shared" si="1"/>
        <v>52</v>
      </c>
      <c r="D6" s="31">
        <f aca="true" t="shared" si="4" ref="D6:D34">$B$3*$L$5/30*$A6</f>
        <v>1.036</v>
      </c>
      <c r="E6" s="25">
        <f>ROUND(D6,0)</f>
        <v>1</v>
      </c>
      <c r="F6" s="33">
        <f t="shared" si="2"/>
        <v>0.185</v>
      </c>
      <c r="G6" s="25">
        <f aca="true" t="shared" si="5" ref="G6:G14">ROUNDUP(F6,0)</f>
        <v>1</v>
      </c>
      <c r="H6" s="185">
        <f aca="true" t="shared" si="6" ref="H6:H34">C6+E6+G6</f>
        <v>54</v>
      </c>
      <c r="I6" s="26">
        <f aca="true" t="shared" si="7" ref="I6:I34">B6+H6</f>
        <v>68</v>
      </c>
      <c r="J6" s="174">
        <f t="shared" si="3"/>
        <v>44</v>
      </c>
      <c r="K6" s="5" t="s">
        <v>5</v>
      </c>
      <c r="L6" s="171">
        <v>0.00025</v>
      </c>
    </row>
    <row r="7" spans="1:12" s="2" customFormat="1" ht="33" customHeight="1">
      <c r="A7" s="23">
        <v>3</v>
      </c>
      <c r="B7" s="179">
        <f t="shared" si="0"/>
        <v>22</v>
      </c>
      <c r="C7" s="24">
        <f t="shared" si="1"/>
        <v>78</v>
      </c>
      <c r="D7" s="31">
        <f t="shared" si="4"/>
        <v>1.554</v>
      </c>
      <c r="E7" s="25">
        <f>ROUND(D7,0)</f>
        <v>2</v>
      </c>
      <c r="F7" s="33">
        <f t="shared" si="2"/>
        <v>0.27749999999999997</v>
      </c>
      <c r="G7" s="25">
        <f t="shared" si="5"/>
        <v>1</v>
      </c>
      <c r="H7" s="185">
        <f t="shared" si="6"/>
        <v>81</v>
      </c>
      <c r="I7" s="26">
        <f t="shared" si="7"/>
        <v>103</v>
      </c>
      <c r="J7" s="174">
        <f t="shared" si="3"/>
        <v>67</v>
      </c>
      <c r="K7" s="34" t="s">
        <v>6</v>
      </c>
      <c r="L7" s="172">
        <v>0.06</v>
      </c>
    </row>
    <row r="8" spans="1:12" s="2" customFormat="1" ht="33" customHeight="1">
      <c r="A8" s="23">
        <v>4</v>
      </c>
      <c r="B8" s="179">
        <f t="shared" si="0"/>
        <v>30</v>
      </c>
      <c r="C8" s="24">
        <f t="shared" si="1"/>
        <v>103</v>
      </c>
      <c r="D8" s="31">
        <f t="shared" si="4"/>
        <v>2.072</v>
      </c>
      <c r="E8" s="25">
        <f>ROUND(D8,0)</f>
        <v>2</v>
      </c>
      <c r="F8" s="33">
        <f t="shared" si="2"/>
        <v>0.37</v>
      </c>
      <c r="G8" s="25">
        <f t="shared" si="5"/>
        <v>1</v>
      </c>
      <c r="H8" s="185">
        <f t="shared" si="6"/>
        <v>106</v>
      </c>
      <c r="I8" s="26">
        <f t="shared" si="7"/>
        <v>136</v>
      </c>
      <c r="J8" s="174">
        <f t="shared" si="3"/>
        <v>89</v>
      </c>
      <c r="K8" s="8"/>
      <c r="L8" s="8"/>
    </row>
    <row r="9" spans="1:12" s="2" customFormat="1" ht="33" customHeight="1">
      <c r="A9" s="23">
        <v>5</v>
      </c>
      <c r="B9" s="179">
        <f t="shared" si="0"/>
        <v>37</v>
      </c>
      <c r="C9" s="24">
        <f t="shared" si="1"/>
        <v>130</v>
      </c>
      <c r="D9" s="31">
        <f t="shared" si="4"/>
        <v>2.59</v>
      </c>
      <c r="E9" s="25">
        <f>ROUND(D9,0)</f>
        <v>3</v>
      </c>
      <c r="F9" s="33">
        <f t="shared" si="2"/>
        <v>0.4625</v>
      </c>
      <c r="G9" s="25">
        <f t="shared" si="5"/>
        <v>1</v>
      </c>
      <c r="H9" s="185">
        <f t="shared" si="6"/>
        <v>134</v>
      </c>
      <c r="I9" s="26">
        <f t="shared" si="7"/>
        <v>171</v>
      </c>
      <c r="J9" s="174">
        <f t="shared" si="3"/>
        <v>111</v>
      </c>
      <c r="K9" s="315" t="s">
        <v>399</v>
      </c>
      <c r="L9" s="316">
        <v>20008</v>
      </c>
    </row>
    <row r="10" spans="1:12" s="2" customFormat="1" ht="33" customHeight="1">
      <c r="A10" s="23">
        <v>6</v>
      </c>
      <c r="B10" s="179">
        <f t="shared" si="0"/>
        <v>44</v>
      </c>
      <c r="C10" s="24">
        <f t="shared" si="1"/>
        <v>156</v>
      </c>
      <c r="D10" s="31">
        <f t="shared" si="4"/>
        <v>3.108</v>
      </c>
      <c r="E10" s="25">
        <f aca="true" t="shared" si="8" ref="E10:E34">ROUND(D10,0)</f>
        <v>3</v>
      </c>
      <c r="F10" s="33">
        <f t="shared" si="2"/>
        <v>0.5549999999999999</v>
      </c>
      <c r="G10" s="25">
        <f t="shared" si="5"/>
        <v>1</v>
      </c>
      <c r="H10" s="185">
        <f t="shared" si="6"/>
        <v>160</v>
      </c>
      <c r="I10" s="26">
        <f t="shared" si="7"/>
        <v>204</v>
      </c>
      <c r="J10" s="174">
        <f t="shared" si="3"/>
        <v>133</v>
      </c>
      <c r="K10" s="309" t="s">
        <v>296</v>
      </c>
      <c r="L10" s="310">
        <f>ROUND($L$9*0.0469*0.3,0)</f>
        <v>282</v>
      </c>
    </row>
    <row r="11" spans="1:12" s="2" customFormat="1" ht="33" customHeight="1">
      <c r="A11" s="23">
        <v>7</v>
      </c>
      <c r="B11" s="179">
        <f t="shared" si="0"/>
        <v>52</v>
      </c>
      <c r="C11" s="24">
        <f t="shared" si="1"/>
        <v>181</v>
      </c>
      <c r="D11" s="31">
        <f t="shared" si="4"/>
        <v>3.6260000000000003</v>
      </c>
      <c r="E11" s="25">
        <f t="shared" si="8"/>
        <v>4</v>
      </c>
      <c r="F11" s="33">
        <f t="shared" si="2"/>
        <v>0.6475</v>
      </c>
      <c r="G11" s="25">
        <f t="shared" si="5"/>
        <v>1</v>
      </c>
      <c r="H11" s="185">
        <f t="shared" si="6"/>
        <v>186</v>
      </c>
      <c r="I11" s="26">
        <f t="shared" si="7"/>
        <v>238</v>
      </c>
      <c r="J11" s="174">
        <f t="shared" si="3"/>
        <v>155</v>
      </c>
      <c r="K11" s="309" t="s">
        <v>297</v>
      </c>
      <c r="L11" s="311">
        <f>ROUND($L$9*0.0469*0.6*(1+0.61),0)</f>
        <v>906</v>
      </c>
    </row>
    <row r="12" spans="1:12" s="2" customFormat="1" ht="33" customHeight="1">
      <c r="A12" s="23">
        <v>8</v>
      </c>
      <c r="B12" s="179">
        <f t="shared" si="0"/>
        <v>59</v>
      </c>
      <c r="C12" s="24">
        <f t="shared" si="1"/>
        <v>207</v>
      </c>
      <c r="D12" s="31">
        <f t="shared" si="4"/>
        <v>4.144</v>
      </c>
      <c r="E12" s="25">
        <f t="shared" si="8"/>
        <v>4</v>
      </c>
      <c r="F12" s="33">
        <f t="shared" si="2"/>
        <v>0.74</v>
      </c>
      <c r="G12" s="25">
        <f t="shared" si="5"/>
        <v>1</v>
      </c>
      <c r="H12" s="185">
        <f t="shared" si="6"/>
        <v>212</v>
      </c>
      <c r="I12" s="26">
        <f t="shared" si="7"/>
        <v>271</v>
      </c>
      <c r="J12" s="174">
        <f t="shared" si="3"/>
        <v>178</v>
      </c>
      <c r="K12" s="8"/>
      <c r="L12" s="8"/>
    </row>
    <row r="13" spans="1:12" s="2" customFormat="1" ht="33" customHeight="1">
      <c r="A13" s="23">
        <v>9</v>
      </c>
      <c r="B13" s="179">
        <f t="shared" si="0"/>
        <v>67</v>
      </c>
      <c r="C13" s="24">
        <f t="shared" si="1"/>
        <v>233</v>
      </c>
      <c r="D13" s="31">
        <f t="shared" si="4"/>
        <v>4.662</v>
      </c>
      <c r="E13" s="25">
        <f t="shared" si="8"/>
        <v>5</v>
      </c>
      <c r="F13" s="33">
        <f t="shared" si="2"/>
        <v>0.8325</v>
      </c>
      <c r="G13" s="25">
        <f t="shared" si="5"/>
        <v>1</v>
      </c>
      <c r="H13" s="185">
        <f t="shared" si="6"/>
        <v>239</v>
      </c>
      <c r="I13" s="26">
        <f t="shared" si="7"/>
        <v>306</v>
      </c>
      <c r="J13" s="174">
        <f t="shared" si="3"/>
        <v>200</v>
      </c>
      <c r="K13" s="8"/>
      <c r="L13" s="8"/>
    </row>
    <row r="14" spans="1:12" s="2" customFormat="1" ht="33" customHeight="1">
      <c r="A14" s="23">
        <v>10</v>
      </c>
      <c r="B14" s="179">
        <f t="shared" si="0"/>
        <v>74</v>
      </c>
      <c r="C14" s="24">
        <f t="shared" si="1"/>
        <v>259</v>
      </c>
      <c r="D14" s="31">
        <f t="shared" si="4"/>
        <v>5.18</v>
      </c>
      <c r="E14" s="25">
        <f t="shared" si="8"/>
        <v>5</v>
      </c>
      <c r="F14" s="33">
        <f t="shared" si="2"/>
        <v>0.925</v>
      </c>
      <c r="G14" s="25">
        <f t="shared" si="5"/>
        <v>1</v>
      </c>
      <c r="H14" s="185">
        <f t="shared" si="6"/>
        <v>265</v>
      </c>
      <c r="I14" s="26">
        <f t="shared" si="7"/>
        <v>339</v>
      </c>
      <c r="J14" s="174">
        <f t="shared" si="3"/>
        <v>222</v>
      </c>
      <c r="K14" s="8"/>
      <c r="L14" s="8"/>
    </row>
    <row r="15" spans="1:12" s="2" customFormat="1" ht="33" customHeight="1">
      <c r="A15" s="23">
        <v>11</v>
      </c>
      <c r="B15" s="179">
        <f t="shared" si="0"/>
        <v>81</v>
      </c>
      <c r="C15" s="24">
        <f t="shared" si="1"/>
        <v>284</v>
      </c>
      <c r="D15" s="31">
        <f t="shared" si="4"/>
        <v>5.698</v>
      </c>
      <c r="E15" s="25">
        <f t="shared" si="8"/>
        <v>6</v>
      </c>
      <c r="F15" s="33">
        <f t="shared" si="2"/>
        <v>1.0175</v>
      </c>
      <c r="G15" s="25">
        <f aca="true" t="shared" si="9" ref="G15:G34">ROUND(F15,0)</f>
        <v>1</v>
      </c>
      <c r="H15" s="185">
        <f t="shared" si="6"/>
        <v>291</v>
      </c>
      <c r="I15" s="26">
        <f t="shared" si="7"/>
        <v>372</v>
      </c>
      <c r="J15" s="174">
        <f t="shared" si="3"/>
        <v>244</v>
      </c>
      <c r="K15" s="8"/>
      <c r="L15" s="8"/>
    </row>
    <row r="16" spans="1:12" s="2" customFormat="1" ht="33" customHeight="1">
      <c r="A16" s="23">
        <v>12</v>
      </c>
      <c r="B16" s="179">
        <f t="shared" si="0"/>
        <v>89</v>
      </c>
      <c r="C16" s="24">
        <f t="shared" si="1"/>
        <v>311</v>
      </c>
      <c r="D16" s="31">
        <f t="shared" si="4"/>
        <v>6.216</v>
      </c>
      <c r="E16" s="25">
        <f t="shared" si="8"/>
        <v>6</v>
      </c>
      <c r="F16" s="33">
        <f t="shared" si="2"/>
        <v>1.1099999999999999</v>
      </c>
      <c r="G16" s="25">
        <f t="shared" si="9"/>
        <v>1</v>
      </c>
      <c r="H16" s="185">
        <f t="shared" si="6"/>
        <v>318</v>
      </c>
      <c r="I16" s="26">
        <f t="shared" si="7"/>
        <v>407</v>
      </c>
      <c r="J16" s="174">
        <f t="shared" si="3"/>
        <v>266</v>
      </c>
      <c r="K16" s="8"/>
      <c r="L16" s="8"/>
    </row>
    <row r="17" spans="1:12" s="2" customFormat="1" ht="33" customHeight="1">
      <c r="A17" s="23">
        <v>13</v>
      </c>
      <c r="B17" s="179">
        <f t="shared" si="0"/>
        <v>97</v>
      </c>
      <c r="C17" s="24">
        <f t="shared" si="1"/>
        <v>337</v>
      </c>
      <c r="D17" s="31">
        <f t="shared" si="4"/>
        <v>6.734</v>
      </c>
      <c r="E17" s="25">
        <f t="shared" si="8"/>
        <v>7</v>
      </c>
      <c r="F17" s="33">
        <f t="shared" si="2"/>
        <v>1.2025</v>
      </c>
      <c r="G17" s="25">
        <f t="shared" si="9"/>
        <v>1</v>
      </c>
      <c r="H17" s="185">
        <f t="shared" si="6"/>
        <v>345</v>
      </c>
      <c r="I17" s="26">
        <f t="shared" si="7"/>
        <v>442</v>
      </c>
      <c r="J17" s="174">
        <f t="shared" si="3"/>
        <v>289</v>
      </c>
      <c r="K17" s="8"/>
      <c r="L17" s="8"/>
    </row>
    <row r="18" spans="1:12" s="2" customFormat="1" ht="33" customHeight="1">
      <c r="A18" s="23">
        <v>14</v>
      </c>
      <c r="B18" s="179">
        <f t="shared" si="0"/>
        <v>103</v>
      </c>
      <c r="C18" s="24">
        <f t="shared" si="1"/>
        <v>362</v>
      </c>
      <c r="D18" s="31">
        <f t="shared" si="4"/>
        <v>7.252000000000001</v>
      </c>
      <c r="E18" s="25">
        <f t="shared" si="8"/>
        <v>7</v>
      </c>
      <c r="F18" s="33">
        <f t="shared" si="2"/>
        <v>1.295</v>
      </c>
      <c r="G18" s="25">
        <f t="shared" si="9"/>
        <v>1</v>
      </c>
      <c r="H18" s="185">
        <f t="shared" si="6"/>
        <v>370</v>
      </c>
      <c r="I18" s="26">
        <f t="shared" si="7"/>
        <v>473</v>
      </c>
      <c r="J18" s="174">
        <f t="shared" si="3"/>
        <v>311</v>
      </c>
      <c r="K18" s="8"/>
      <c r="L18" s="8"/>
    </row>
    <row r="19" spans="1:12" s="2" customFormat="1" ht="33" customHeight="1">
      <c r="A19" s="23">
        <v>15</v>
      </c>
      <c r="B19" s="179">
        <f t="shared" si="0"/>
        <v>111</v>
      </c>
      <c r="C19" s="24">
        <f t="shared" si="1"/>
        <v>389</v>
      </c>
      <c r="D19" s="31">
        <f t="shared" si="4"/>
        <v>7.7700000000000005</v>
      </c>
      <c r="E19" s="25">
        <f t="shared" si="8"/>
        <v>8</v>
      </c>
      <c r="F19" s="33">
        <f t="shared" si="2"/>
        <v>1.3875</v>
      </c>
      <c r="G19" s="25">
        <f t="shared" si="9"/>
        <v>1</v>
      </c>
      <c r="H19" s="185">
        <f t="shared" si="6"/>
        <v>398</v>
      </c>
      <c r="I19" s="26">
        <f t="shared" si="7"/>
        <v>509</v>
      </c>
      <c r="J19" s="174">
        <f t="shared" si="3"/>
        <v>333</v>
      </c>
      <c r="K19" s="8"/>
      <c r="L19" s="8"/>
    </row>
    <row r="20" spans="1:12" s="2" customFormat="1" ht="33" customHeight="1">
      <c r="A20" s="23">
        <v>16</v>
      </c>
      <c r="B20" s="179">
        <f t="shared" si="0"/>
        <v>119</v>
      </c>
      <c r="C20" s="24">
        <f t="shared" si="1"/>
        <v>414</v>
      </c>
      <c r="D20" s="31">
        <f t="shared" si="4"/>
        <v>8.288</v>
      </c>
      <c r="E20" s="25">
        <f t="shared" si="8"/>
        <v>8</v>
      </c>
      <c r="F20" s="33">
        <f t="shared" si="2"/>
        <v>1.48</v>
      </c>
      <c r="G20" s="25">
        <f t="shared" si="9"/>
        <v>1</v>
      </c>
      <c r="H20" s="185">
        <f t="shared" si="6"/>
        <v>423</v>
      </c>
      <c r="I20" s="26">
        <f t="shared" si="7"/>
        <v>542</v>
      </c>
      <c r="J20" s="174">
        <f t="shared" si="3"/>
        <v>355</v>
      </c>
      <c r="K20" s="8"/>
      <c r="L20" s="8"/>
    </row>
    <row r="21" spans="1:12" s="2" customFormat="1" ht="33" customHeight="1">
      <c r="A21" s="23">
        <v>17</v>
      </c>
      <c r="B21" s="179">
        <f t="shared" si="0"/>
        <v>126</v>
      </c>
      <c r="C21" s="24">
        <f t="shared" si="1"/>
        <v>440</v>
      </c>
      <c r="D21" s="31">
        <f t="shared" si="4"/>
        <v>8.806000000000001</v>
      </c>
      <c r="E21" s="25">
        <f t="shared" si="8"/>
        <v>9</v>
      </c>
      <c r="F21" s="33">
        <f t="shared" si="2"/>
        <v>1.5725</v>
      </c>
      <c r="G21" s="25">
        <f t="shared" si="9"/>
        <v>2</v>
      </c>
      <c r="H21" s="185">
        <f t="shared" si="6"/>
        <v>451</v>
      </c>
      <c r="I21" s="26">
        <f t="shared" si="7"/>
        <v>577</v>
      </c>
      <c r="J21" s="174">
        <f t="shared" si="3"/>
        <v>377</v>
      </c>
      <c r="K21" s="8"/>
      <c r="L21" s="8"/>
    </row>
    <row r="22" spans="1:12" s="2" customFormat="1" ht="33" customHeight="1">
      <c r="A22" s="23">
        <v>18</v>
      </c>
      <c r="B22" s="179">
        <f t="shared" si="0"/>
        <v>133</v>
      </c>
      <c r="C22" s="24">
        <f t="shared" si="1"/>
        <v>467</v>
      </c>
      <c r="D22" s="31">
        <f t="shared" si="4"/>
        <v>9.324</v>
      </c>
      <c r="E22" s="25">
        <f t="shared" si="8"/>
        <v>9</v>
      </c>
      <c r="F22" s="33">
        <f t="shared" si="2"/>
        <v>1.665</v>
      </c>
      <c r="G22" s="25">
        <f t="shared" si="9"/>
        <v>2</v>
      </c>
      <c r="H22" s="185">
        <f t="shared" si="6"/>
        <v>478</v>
      </c>
      <c r="I22" s="26">
        <f t="shared" si="7"/>
        <v>611</v>
      </c>
      <c r="J22" s="174">
        <f t="shared" si="3"/>
        <v>400</v>
      </c>
      <c r="K22" s="8"/>
      <c r="L22" s="8"/>
    </row>
    <row r="23" spans="1:12" s="2" customFormat="1" ht="33" customHeight="1">
      <c r="A23" s="23">
        <v>19</v>
      </c>
      <c r="B23" s="179">
        <f t="shared" si="0"/>
        <v>141</v>
      </c>
      <c r="C23" s="24">
        <f t="shared" si="1"/>
        <v>492</v>
      </c>
      <c r="D23" s="31">
        <f t="shared" si="4"/>
        <v>9.842</v>
      </c>
      <c r="E23" s="25">
        <f t="shared" si="8"/>
        <v>10</v>
      </c>
      <c r="F23" s="33">
        <f t="shared" si="2"/>
        <v>1.7575</v>
      </c>
      <c r="G23" s="25">
        <f t="shared" si="9"/>
        <v>2</v>
      </c>
      <c r="H23" s="185">
        <f t="shared" si="6"/>
        <v>504</v>
      </c>
      <c r="I23" s="26">
        <f t="shared" si="7"/>
        <v>645</v>
      </c>
      <c r="J23" s="174">
        <f t="shared" si="3"/>
        <v>422</v>
      </c>
      <c r="K23" s="8"/>
      <c r="L23" s="8"/>
    </row>
    <row r="24" spans="1:12" s="2" customFormat="1" ht="33" customHeight="1">
      <c r="A24" s="23">
        <v>20</v>
      </c>
      <c r="B24" s="179">
        <f t="shared" si="0"/>
        <v>148</v>
      </c>
      <c r="C24" s="24">
        <f t="shared" si="1"/>
        <v>518</v>
      </c>
      <c r="D24" s="31">
        <f t="shared" si="4"/>
        <v>10.36</v>
      </c>
      <c r="E24" s="25">
        <f t="shared" si="8"/>
        <v>10</v>
      </c>
      <c r="F24" s="33">
        <f t="shared" si="2"/>
        <v>1.85</v>
      </c>
      <c r="G24" s="25">
        <f t="shared" si="9"/>
        <v>2</v>
      </c>
      <c r="H24" s="185">
        <f t="shared" si="6"/>
        <v>530</v>
      </c>
      <c r="I24" s="26">
        <f t="shared" si="7"/>
        <v>678</v>
      </c>
      <c r="J24" s="174">
        <f t="shared" si="3"/>
        <v>444</v>
      </c>
      <c r="K24" s="8"/>
      <c r="L24" s="8"/>
    </row>
    <row r="25" spans="1:12" s="2" customFormat="1" ht="33" customHeight="1">
      <c r="A25" s="23">
        <v>21</v>
      </c>
      <c r="B25" s="179">
        <f t="shared" si="0"/>
        <v>156</v>
      </c>
      <c r="C25" s="24">
        <f t="shared" si="1"/>
        <v>544</v>
      </c>
      <c r="D25" s="31">
        <f t="shared" si="4"/>
        <v>10.878</v>
      </c>
      <c r="E25" s="25">
        <f t="shared" si="8"/>
        <v>11</v>
      </c>
      <c r="F25" s="33">
        <f t="shared" si="2"/>
        <v>1.9425</v>
      </c>
      <c r="G25" s="25">
        <f t="shared" si="9"/>
        <v>2</v>
      </c>
      <c r="H25" s="185">
        <f t="shared" si="6"/>
        <v>557</v>
      </c>
      <c r="I25" s="26">
        <f t="shared" si="7"/>
        <v>713</v>
      </c>
      <c r="J25" s="174">
        <f t="shared" si="3"/>
        <v>466</v>
      </c>
      <c r="K25" s="8"/>
      <c r="L25" s="8"/>
    </row>
    <row r="26" spans="1:12" s="2" customFormat="1" ht="33" customHeight="1">
      <c r="A26" s="23">
        <v>22</v>
      </c>
      <c r="B26" s="179">
        <f t="shared" si="0"/>
        <v>163</v>
      </c>
      <c r="C26" s="24">
        <f t="shared" si="1"/>
        <v>570</v>
      </c>
      <c r="D26" s="31">
        <f t="shared" si="4"/>
        <v>11.396</v>
      </c>
      <c r="E26" s="25">
        <f t="shared" si="8"/>
        <v>11</v>
      </c>
      <c r="F26" s="33">
        <f t="shared" si="2"/>
        <v>2.035</v>
      </c>
      <c r="G26" s="25">
        <f t="shared" si="9"/>
        <v>2</v>
      </c>
      <c r="H26" s="185">
        <f t="shared" si="6"/>
        <v>583</v>
      </c>
      <c r="I26" s="26">
        <f t="shared" si="7"/>
        <v>746</v>
      </c>
      <c r="J26" s="174">
        <f t="shared" si="3"/>
        <v>488</v>
      </c>
      <c r="K26" s="8"/>
      <c r="L26" s="8"/>
    </row>
    <row r="27" spans="1:12" s="2" customFormat="1" ht="33" customHeight="1">
      <c r="A27" s="23">
        <v>23</v>
      </c>
      <c r="B27" s="179">
        <f t="shared" si="0"/>
        <v>170</v>
      </c>
      <c r="C27" s="24">
        <f t="shared" si="1"/>
        <v>596</v>
      </c>
      <c r="D27" s="31">
        <f t="shared" si="4"/>
        <v>11.914</v>
      </c>
      <c r="E27" s="25">
        <f t="shared" si="8"/>
        <v>12</v>
      </c>
      <c r="F27" s="33">
        <f t="shared" si="2"/>
        <v>2.1275</v>
      </c>
      <c r="G27" s="25">
        <f t="shared" si="9"/>
        <v>2</v>
      </c>
      <c r="H27" s="185">
        <f t="shared" si="6"/>
        <v>610</v>
      </c>
      <c r="I27" s="26">
        <f t="shared" si="7"/>
        <v>780</v>
      </c>
      <c r="J27" s="174">
        <f t="shared" si="3"/>
        <v>511</v>
      </c>
      <c r="K27" s="8"/>
      <c r="L27" s="8"/>
    </row>
    <row r="28" spans="1:12" s="2" customFormat="1" ht="33" customHeight="1">
      <c r="A28" s="23">
        <v>24</v>
      </c>
      <c r="B28" s="179">
        <f t="shared" si="0"/>
        <v>178</v>
      </c>
      <c r="C28" s="24">
        <f t="shared" si="1"/>
        <v>621</v>
      </c>
      <c r="D28" s="31">
        <f t="shared" si="4"/>
        <v>12.432</v>
      </c>
      <c r="E28" s="25">
        <f t="shared" si="8"/>
        <v>12</v>
      </c>
      <c r="F28" s="33">
        <f t="shared" si="2"/>
        <v>2.2199999999999998</v>
      </c>
      <c r="G28" s="25">
        <f t="shared" si="9"/>
        <v>2</v>
      </c>
      <c r="H28" s="185">
        <f t="shared" si="6"/>
        <v>635</v>
      </c>
      <c r="I28" s="26">
        <f t="shared" si="7"/>
        <v>813</v>
      </c>
      <c r="J28" s="174">
        <f t="shared" si="3"/>
        <v>533</v>
      </c>
      <c r="K28" s="8"/>
      <c r="L28" s="8"/>
    </row>
    <row r="29" spans="1:12" s="2" customFormat="1" ht="33" customHeight="1">
      <c r="A29" s="23">
        <v>25</v>
      </c>
      <c r="B29" s="179">
        <f t="shared" si="0"/>
        <v>186</v>
      </c>
      <c r="C29" s="24">
        <f t="shared" si="1"/>
        <v>648</v>
      </c>
      <c r="D29" s="31">
        <f t="shared" si="4"/>
        <v>12.950000000000001</v>
      </c>
      <c r="E29" s="25">
        <f t="shared" si="8"/>
        <v>13</v>
      </c>
      <c r="F29" s="33">
        <f t="shared" si="2"/>
        <v>2.3125</v>
      </c>
      <c r="G29" s="25">
        <f t="shared" si="9"/>
        <v>2</v>
      </c>
      <c r="H29" s="185">
        <f t="shared" si="6"/>
        <v>663</v>
      </c>
      <c r="I29" s="26">
        <f t="shared" si="7"/>
        <v>849</v>
      </c>
      <c r="J29" s="174">
        <f t="shared" si="3"/>
        <v>555</v>
      </c>
      <c r="K29" s="8"/>
      <c r="L29" s="8"/>
    </row>
    <row r="30" spans="1:12" s="2" customFormat="1" ht="33" customHeight="1">
      <c r="A30" s="23">
        <v>26</v>
      </c>
      <c r="B30" s="179">
        <f t="shared" si="0"/>
        <v>192</v>
      </c>
      <c r="C30" s="24">
        <f t="shared" si="1"/>
        <v>673</v>
      </c>
      <c r="D30" s="31">
        <f t="shared" si="4"/>
        <v>13.468</v>
      </c>
      <c r="E30" s="25">
        <f t="shared" si="8"/>
        <v>13</v>
      </c>
      <c r="F30" s="33">
        <f t="shared" si="2"/>
        <v>2.405</v>
      </c>
      <c r="G30" s="25">
        <f t="shared" si="9"/>
        <v>2</v>
      </c>
      <c r="H30" s="185">
        <f t="shared" si="6"/>
        <v>688</v>
      </c>
      <c r="I30" s="26">
        <f t="shared" si="7"/>
        <v>880</v>
      </c>
      <c r="J30" s="174">
        <f t="shared" si="3"/>
        <v>577</v>
      </c>
      <c r="K30" s="8"/>
      <c r="L30" s="8"/>
    </row>
    <row r="31" spans="1:12" s="2" customFormat="1" ht="33" customHeight="1">
      <c r="A31" s="23">
        <v>27</v>
      </c>
      <c r="B31" s="179">
        <f t="shared" si="0"/>
        <v>200</v>
      </c>
      <c r="C31" s="24">
        <f t="shared" si="1"/>
        <v>699</v>
      </c>
      <c r="D31" s="31">
        <f t="shared" si="4"/>
        <v>13.986</v>
      </c>
      <c r="E31" s="25">
        <f t="shared" si="8"/>
        <v>14</v>
      </c>
      <c r="F31" s="33">
        <f t="shared" si="2"/>
        <v>2.4975</v>
      </c>
      <c r="G31" s="25">
        <f>ROUNDUP(F31,0)</f>
        <v>3</v>
      </c>
      <c r="H31" s="185">
        <f t="shared" si="6"/>
        <v>716</v>
      </c>
      <c r="I31" s="26">
        <f t="shared" si="7"/>
        <v>916</v>
      </c>
      <c r="J31" s="174">
        <f t="shared" si="3"/>
        <v>599</v>
      </c>
      <c r="K31" s="8"/>
      <c r="L31" s="8"/>
    </row>
    <row r="32" spans="1:12" s="2" customFormat="1" ht="33" customHeight="1">
      <c r="A32" s="23">
        <v>28</v>
      </c>
      <c r="B32" s="179">
        <f t="shared" si="0"/>
        <v>207</v>
      </c>
      <c r="C32" s="24">
        <f t="shared" si="1"/>
        <v>726</v>
      </c>
      <c r="D32" s="31">
        <f t="shared" si="4"/>
        <v>14.504000000000001</v>
      </c>
      <c r="E32" s="25">
        <f t="shared" si="8"/>
        <v>15</v>
      </c>
      <c r="F32" s="33">
        <f t="shared" si="2"/>
        <v>2.59</v>
      </c>
      <c r="G32" s="25">
        <f t="shared" si="9"/>
        <v>3</v>
      </c>
      <c r="H32" s="185">
        <f t="shared" si="6"/>
        <v>744</v>
      </c>
      <c r="I32" s="26">
        <f t="shared" si="7"/>
        <v>951</v>
      </c>
      <c r="J32" s="174">
        <f t="shared" si="3"/>
        <v>622</v>
      </c>
      <c r="K32" s="8"/>
      <c r="L32" s="8"/>
    </row>
    <row r="33" spans="1:12" s="2" customFormat="1" ht="33" customHeight="1">
      <c r="A33" s="23">
        <v>29</v>
      </c>
      <c r="B33" s="179">
        <f t="shared" si="0"/>
        <v>214</v>
      </c>
      <c r="C33" s="24">
        <f t="shared" si="1"/>
        <v>751</v>
      </c>
      <c r="D33" s="31">
        <f t="shared" si="4"/>
        <v>15.022</v>
      </c>
      <c r="E33" s="25">
        <f t="shared" si="8"/>
        <v>15</v>
      </c>
      <c r="F33" s="33">
        <f t="shared" si="2"/>
        <v>2.6825</v>
      </c>
      <c r="G33" s="25">
        <f t="shared" si="9"/>
        <v>3</v>
      </c>
      <c r="H33" s="185">
        <f t="shared" si="6"/>
        <v>769</v>
      </c>
      <c r="I33" s="26">
        <f t="shared" si="7"/>
        <v>983</v>
      </c>
      <c r="J33" s="174">
        <f t="shared" si="3"/>
        <v>644</v>
      </c>
      <c r="K33" s="8"/>
      <c r="L33" s="8"/>
    </row>
    <row r="34" spans="1:12" s="2" customFormat="1" ht="38.25" customHeight="1">
      <c r="A34" s="27">
        <v>30</v>
      </c>
      <c r="B34" s="180">
        <f t="shared" si="0"/>
        <v>222</v>
      </c>
      <c r="C34" s="28">
        <f t="shared" si="1"/>
        <v>777</v>
      </c>
      <c r="D34" s="31">
        <f t="shared" si="4"/>
        <v>15.540000000000001</v>
      </c>
      <c r="E34" s="29">
        <f t="shared" si="8"/>
        <v>16</v>
      </c>
      <c r="F34" s="33">
        <f t="shared" si="2"/>
        <v>2.775</v>
      </c>
      <c r="G34" s="29">
        <f t="shared" si="9"/>
        <v>3</v>
      </c>
      <c r="H34" s="186">
        <f t="shared" si="6"/>
        <v>796</v>
      </c>
      <c r="I34" s="30">
        <f t="shared" si="7"/>
        <v>1018</v>
      </c>
      <c r="J34" s="175">
        <f t="shared" si="3"/>
        <v>666</v>
      </c>
      <c r="K34" s="8"/>
      <c r="L34" s="8"/>
    </row>
  </sheetData>
  <mergeCells count="10">
    <mergeCell ref="A2:A4"/>
    <mergeCell ref="B2:C2"/>
    <mergeCell ref="D2:E2"/>
    <mergeCell ref="B3:C3"/>
    <mergeCell ref="J2:J3"/>
    <mergeCell ref="D3:D4"/>
    <mergeCell ref="E3:E4"/>
    <mergeCell ref="F3:F4"/>
    <mergeCell ref="G3:G4"/>
    <mergeCell ref="F2:G2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</dc:creator>
  <cp:keywords/>
  <dc:description/>
  <cp:lastModifiedBy>sal</cp:lastModifiedBy>
  <cp:lastPrinted>2016-04-18T08:36:11Z</cp:lastPrinted>
  <dcterms:created xsi:type="dcterms:W3CDTF">2014-11-04T07:15:37Z</dcterms:created>
  <dcterms:modified xsi:type="dcterms:W3CDTF">2016-04-18T08:54:47Z</dcterms:modified>
  <cp:category/>
  <cp:version/>
  <cp:contentType/>
  <cp:contentStatus/>
</cp:coreProperties>
</file>